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DIEGO ALF 7\RIONEGRO\2014\LICITACIONES\ACUEDUCTO Y ALCANTARILLADO\"/>
    </mc:Choice>
  </mc:AlternateContent>
  <bookViews>
    <workbookView xWindow="-465" yWindow="330" windowWidth="20460" windowHeight="7680" tabRatio="912" firstSheet="2" activeTab="5"/>
  </bookViews>
  <sheets>
    <sheet name="APU's" sheetId="1" state="hidden" r:id="rId1"/>
    <sheet name="Salarios" sheetId="2" state="hidden" r:id="rId2"/>
    <sheet name="Concr" sheetId="28" r:id="rId3"/>
    <sheet name="Lista" sheetId="3" r:id="rId4"/>
    <sheet name="APUS CONC Y MORT" sheetId="103" state="hidden" r:id="rId5"/>
    <sheet name="Resumen" sheetId="4" r:id="rId6"/>
    <sheet name="Cronograma" sheetId="149" r:id="rId7"/>
    <sheet name="1.1" sheetId="164" r:id="rId8"/>
    <sheet name="1.2" sheetId="115" r:id="rId9"/>
    <sheet name="1.3" sheetId="116" r:id="rId10"/>
    <sheet name="1.4" sheetId="117" r:id="rId11"/>
    <sheet name="1.5" sheetId="118" r:id="rId12"/>
    <sheet name="1.6" sheetId="120" r:id="rId13"/>
    <sheet name="1.7" sheetId="119" r:id="rId14"/>
    <sheet name="1.8" sheetId="123" r:id="rId15"/>
    <sheet name="1.9" sheetId="121" r:id="rId16"/>
    <sheet name="1.11" sheetId="122" r:id="rId17"/>
    <sheet name="1.12" sheetId="124" r:id="rId18"/>
    <sheet name="1.13" sheetId="167" r:id="rId19"/>
    <sheet name="2.1" sheetId="11" r:id="rId20"/>
    <sheet name="2.2" sheetId="13" r:id="rId21"/>
    <sheet name="2.3" sheetId="14" r:id="rId22"/>
    <sheet name="2.4" sheetId="15" r:id="rId23"/>
    <sheet name="2.5" sheetId="16" r:id="rId24"/>
    <sheet name="3.1" sheetId="17" r:id="rId25"/>
    <sheet name="3.2" sheetId="18" r:id="rId26"/>
    <sheet name="3.3" sheetId="19" r:id="rId27"/>
    <sheet name="3.4" sheetId="20" r:id="rId28"/>
    <sheet name="3.5" sheetId="21" r:id="rId29"/>
    <sheet name="3.6" sheetId="22" r:id="rId30"/>
    <sheet name="3.7" sheetId="23" r:id="rId31"/>
    <sheet name="3.8" sheetId="24" r:id="rId32"/>
    <sheet name="3.9" sheetId="26" r:id="rId33"/>
    <sheet name="4.1" sheetId="29" r:id="rId34"/>
    <sheet name="4.2" sheetId="30" r:id="rId35"/>
    <sheet name="4.3" sheetId="31" r:id="rId36"/>
    <sheet name="4.4" sheetId="32" r:id="rId37"/>
    <sheet name="4.5" sheetId="33" r:id="rId38"/>
    <sheet name="4.6" sheetId="34" r:id="rId39"/>
    <sheet name="4.7" sheetId="37" r:id="rId40"/>
    <sheet name="4.8" sheetId="38" r:id="rId41"/>
    <sheet name="4.9" sheetId="39" r:id="rId42"/>
    <sheet name="4.10" sheetId="42" r:id="rId43"/>
    <sheet name="4.11" sheetId="43" r:id="rId44"/>
    <sheet name="4.12" sheetId="44" r:id="rId45"/>
    <sheet name="4.13" sheetId="45" r:id="rId46"/>
    <sheet name="4.14" sheetId="46" r:id="rId47"/>
    <sheet name="4.15" sheetId="47" r:id="rId48"/>
    <sheet name="4.16" sheetId="48" r:id="rId49"/>
    <sheet name="5.1.1" sheetId="165" r:id="rId50"/>
    <sheet name="5.1.2" sheetId="53" r:id="rId51"/>
    <sheet name="5.1.3" sheetId="54" r:id="rId52"/>
    <sheet name="5.2.1" sheetId="55" r:id="rId53"/>
    <sheet name="5.2.2" sheetId="56" r:id="rId54"/>
    <sheet name="5.2.3" sheetId="57" r:id="rId55"/>
    <sheet name="5.2.4" sheetId="162" r:id="rId56"/>
    <sheet name="5.2.5" sheetId="61" r:id="rId57"/>
    <sheet name="5.2.6" sheetId="152" r:id="rId58"/>
    <sheet name="5.2.7" sheetId="154" r:id="rId59"/>
    <sheet name="5.3.1" sheetId="64" r:id="rId60"/>
    <sheet name="5.3.2" sheetId="66" r:id="rId61"/>
    <sheet name="5.3.3" sheetId="67" r:id="rId62"/>
    <sheet name="5.3.4" sheetId="69" r:id="rId63"/>
    <sheet name="5.3.5" sheetId="70" r:id="rId64"/>
    <sheet name="5.3.6" sheetId="145" r:id="rId65"/>
    <sheet name="6.1" sheetId="71" r:id="rId66"/>
    <sheet name="6.2" sheetId="146" r:id="rId67"/>
    <sheet name="6.3" sheetId="147" r:id="rId68"/>
    <sheet name="7.1" sheetId="104" r:id="rId69"/>
    <sheet name="7.2" sheetId="110" r:id="rId70"/>
    <sheet name="7.3" sheetId="109" r:id="rId71"/>
    <sheet name="7.4" sheetId="166" r:id="rId72"/>
    <sheet name="7.5" sheetId="168" r:id="rId73"/>
    <sheet name="7.6" sheetId="169" r:id="rId74"/>
    <sheet name="8.1" sheetId="125" r:id="rId75"/>
    <sheet name="8.2" sheetId="127" r:id="rId76"/>
    <sheet name="8.3" sheetId="128" r:id="rId77"/>
    <sheet name="8.4" sheetId="129" r:id="rId78"/>
    <sheet name="8.5" sheetId="126" r:id="rId79"/>
    <sheet name="8.6" sheetId="132" r:id="rId80"/>
    <sheet name="8.7" sheetId="133" r:id="rId81"/>
    <sheet name="8.8" sheetId="140" r:id="rId82"/>
    <sheet name="8.9" sheetId="134" r:id="rId83"/>
    <sheet name="8.10" sheetId="135" r:id="rId84"/>
    <sheet name="8.11" sheetId="137" r:id="rId85"/>
    <sheet name="8.12" sheetId="141" r:id="rId86"/>
    <sheet name="8.13" sheetId="139" r:id="rId87"/>
    <sheet name="8.14" sheetId="142" r:id="rId88"/>
    <sheet name="8.15" sheetId="143" r:id="rId89"/>
    <sheet name="8.16" sheetId="136" r:id="rId90"/>
    <sheet name="8.17" sheetId="144" r:id="rId91"/>
    <sheet name="CH 1,1" sheetId="170" r:id="rId92"/>
    <sheet name="CH 1,2" sheetId="171" r:id="rId93"/>
    <sheet name="CH 1,3" sheetId="172" r:id="rId94"/>
    <sheet name="CH 1,4" sheetId="173" r:id="rId95"/>
    <sheet name="CH 1,5" sheetId="174" r:id="rId96"/>
    <sheet name="CH 1,6" sheetId="175" r:id="rId97"/>
    <sheet name="CH 2,1" sheetId="176" r:id="rId98"/>
    <sheet name="CH2,2" sheetId="177" r:id="rId99"/>
    <sheet name="CH 2,3" sheetId="178" r:id="rId100"/>
    <sheet name="CH 2,4" sheetId="179" r:id="rId101"/>
    <sheet name="CH 2,5" sheetId="180" r:id="rId102"/>
    <sheet name="CH 2,6 " sheetId="181" r:id="rId103"/>
    <sheet name="CH 2,7" sheetId="182" r:id="rId104"/>
    <sheet name="CH 2,8" sheetId="183" r:id="rId105"/>
    <sheet name="CH 2,9" sheetId="184" r:id="rId106"/>
    <sheet name="CH 3,1" sheetId="185" r:id="rId107"/>
    <sheet name="CH 3,2" sheetId="186" r:id="rId108"/>
    <sheet name="CH3,3" sheetId="187" r:id="rId109"/>
    <sheet name="CH 3,4" sheetId="188" r:id="rId110"/>
    <sheet name="CH 3,5" sheetId="189" r:id="rId111"/>
    <sheet name="CH 3,6" sheetId="190" r:id="rId112"/>
    <sheet name="CH 3,7" sheetId="191" r:id="rId113"/>
    <sheet name="CH 3,8" sheetId="192" r:id="rId114"/>
    <sheet name="CH 3,9" sheetId="193" r:id="rId115"/>
    <sheet name="CH 4,1" sheetId="194" r:id="rId116"/>
    <sheet name="CH 4,2" sheetId="195" r:id="rId117"/>
    <sheet name="CH 4,3" sheetId="196" r:id="rId118"/>
    <sheet name="CH 4,4" sheetId="197" r:id="rId119"/>
    <sheet name="UR 1,1" sheetId="198" r:id="rId120"/>
    <sheet name="UR 1.2" sheetId="199" r:id="rId121"/>
    <sheet name="UR 1.3" sheetId="200" r:id="rId122"/>
    <sheet name="UR 1.4" sheetId="201" r:id="rId123"/>
    <sheet name="UR 1..5" sheetId="202" r:id="rId124"/>
    <sheet name="UR 1.6" sheetId="203" r:id="rId125"/>
    <sheet name="UR 1.7" sheetId="204" r:id="rId126"/>
    <sheet name="UR 1.8" sheetId="205" r:id="rId127"/>
    <sheet name="UR 1.9" sheetId="206" r:id="rId128"/>
    <sheet name="UR 2.1" sheetId="207" r:id="rId129"/>
    <sheet name="UR 2.2" sheetId="208" r:id="rId130"/>
    <sheet name="UR 2.3" sheetId="209" r:id="rId131"/>
    <sheet name="UR 2.4" sheetId="210" r:id="rId132"/>
    <sheet name="UR 2.5" sheetId="211" r:id="rId133"/>
    <sheet name="UR 2.6" sheetId="212" r:id="rId134"/>
    <sheet name="UR 3,1" sheetId="232" r:id="rId135"/>
    <sheet name="UR 3.2" sheetId="213" r:id="rId136"/>
    <sheet name="UR 3.3" sheetId="214" r:id="rId137"/>
    <sheet name="UR 3.4" sheetId="215" r:id="rId138"/>
    <sheet name="UR 3.5" sheetId="216" r:id="rId139"/>
    <sheet name="UR 3.6" sheetId="217" r:id="rId140"/>
    <sheet name="UR 3.8" sheetId="219" r:id="rId141"/>
    <sheet name="UR 3.9" sheetId="220" r:id="rId142"/>
    <sheet name="UR 3.10" sheetId="221" r:id="rId143"/>
    <sheet name="UR3.11" sheetId="222" r:id="rId144"/>
    <sheet name="UR 3.12" sheetId="223" r:id="rId145"/>
    <sheet name="UR 3.13" sheetId="224" r:id="rId146"/>
    <sheet name="UR 3.14" sheetId="225" r:id="rId147"/>
    <sheet name="UR 3.15" sheetId="226" r:id="rId148"/>
    <sheet name="UR 4.1" sheetId="227" r:id="rId149"/>
    <sheet name="UR 4.2" sheetId="228" r:id="rId150"/>
    <sheet name="UR 4.3" sheetId="229" r:id="rId151"/>
    <sheet name="UR 4.4" sheetId="230" r:id="rId152"/>
    <sheet name="UR 4.5" sheetId="231" r:id="rId153"/>
  </sheets>
  <externalReferences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</externalReferences>
  <definedNames>
    <definedName name="_xlnm._FilterDatabase" localSheetId="5" hidden="1">Resumen!$A$9:$F$244</definedName>
    <definedName name="APUS" localSheetId="75">[1]Resumen!$A$11:$N$158</definedName>
    <definedName name="APUS" localSheetId="76">[1]Resumen!$A$11:$N$158</definedName>
    <definedName name="APUS" localSheetId="77">[1]Resumen!$A$11:$N$158</definedName>
    <definedName name="APUS" localSheetId="6">[2]Resumen!$A$23:$N$105</definedName>
    <definedName name="APUS">Resumen!$A$27:$F$134</definedName>
    <definedName name="_xlnm.Print_Area" localSheetId="9">'1.3'!$A$1:$K$73</definedName>
    <definedName name="_xlnm.Print_Area" localSheetId="26">'3.3'!$A$1:$K$73</definedName>
    <definedName name="_xlnm.Print_Area" localSheetId="0">'APU''s'!$A$1:$K$3204</definedName>
    <definedName name="_xlnm.Print_Area" localSheetId="2">Concr!$A$1:$K$45</definedName>
    <definedName name="_xlnm.Print_Area" localSheetId="6">Cronograma!$A$1:$J$56</definedName>
    <definedName name="_xlnm.Print_Area" localSheetId="3">Lista!$A$1:$D$329</definedName>
    <definedName name="_xlnm.Print_Area" localSheetId="5">Resumen!$A$1:$F$245</definedName>
    <definedName name="_xlnm.Print_Area" localSheetId="1">Salarios!$A$1:$H$48</definedName>
    <definedName name="EQUIPOS" localSheetId="75">[1]Lista!$B$13:$B$31</definedName>
    <definedName name="EQUIPOS" localSheetId="76">[1]Lista!$B$13:$B$31</definedName>
    <definedName name="EQUIPOS" localSheetId="77">[1]Lista!$B$13:$B$31</definedName>
    <definedName name="EQUIPOS" localSheetId="6">[2]Lista!$B$13:$B$33</definedName>
    <definedName name="EQUIPOS">Lista!$B$13:$B$34</definedName>
    <definedName name="EQUIPOS1" localSheetId="75">[1]Lista!$B$13:$D$31</definedName>
    <definedName name="EQUIPOS1" localSheetId="76">[1]Lista!$B$13:$D$31</definedName>
    <definedName name="EQUIPOS1" localSheetId="77">[1]Lista!$B$13:$D$31</definedName>
    <definedName name="EQUIPOS1" localSheetId="6">[2]Lista!$B$13:$D$33</definedName>
    <definedName name="EQUIPOS1">Lista!$B$13:$D$34</definedName>
    <definedName name="M.OBRA" localSheetId="75">[1]Lista!$B$256:$B$269</definedName>
    <definedName name="M.OBRA" localSheetId="76">[1]Lista!$B$256:$B$269</definedName>
    <definedName name="M.OBRA" localSheetId="77">[1]Lista!$B$256:$B$269</definedName>
    <definedName name="M.OBRA" localSheetId="6">[2]Lista!$B$276:$B$289</definedName>
    <definedName name="M.OBRA">Lista!$B$310:$B$323</definedName>
    <definedName name="M.OBRA1" localSheetId="75">[1]Lista!$B$256:$D$269</definedName>
    <definedName name="M.OBRA1" localSheetId="76">[1]Lista!$B$256:$D$269</definedName>
    <definedName name="M.OBRA1" localSheetId="77">[1]Lista!$B$256:$D$269</definedName>
    <definedName name="M.OBRA1" localSheetId="6">[2]Lista!$B$276:$D$289</definedName>
    <definedName name="M.OBRA1">Lista!$B$310:$D$323</definedName>
    <definedName name="MANODEOB">'[3]SALARIOS HH'!$B$12:$B$1397</definedName>
    <definedName name="MANODEOBRATOTAL">'[3]SALARIOS HH'!$B$12:$D$515</definedName>
    <definedName name="MAT.CON" localSheetId="75">[4]MAT.CON!$B$13:$B$1247</definedName>
    <definedName name="MAT.CON" localSheetId="76">[4]MAT.CON!$B$13:$B$1247</definedName>
    <definedName name="MAT.CON" localSheetId="77">[4]MAT.CON!$B$13:$B$1247</definedName>
    <definedName name="MAT.CON">[5]MAT.CON!$B$13:$B$1247</definedName>
    <definedName name="MAT.CONSTR" localSheetId="75">[4]MAT.CON!$A$14:$D$53</definedName>
    <definedName name="MAT.CONSTR" localSheetId="76">[4]MAT.CON!$A$14:$D$53</definedName>
    <definedName name="MAT.CONSTR" localSheetId="77">[4]MAT.CON!$A$14:$D$53</definedName>
    <definedName name="MAT.CONSTR">[5]MAT.CON!$A$14:$D$53</definedName>
    <definedName name="MATERIALES" localSheetId="75">[1]Lista!$B$34:$B$253</definedName>
    <definedName name="MATERIALES" localSheetId="76">[1]Lista!$B$34:$B$253</definedName>
    <definedName name="MATERIALES" localSheetId="77">[1]Lista!$B$34:$B$253</definedName>
    <definedName name="MATERIALES" localSheetId="6">[2]Lista!$B$36:$B$273</definedName>
    <definedName name="MATERIALES">Lista!$B$37:$B$307</definedName>
    <definedName name="MATERIALES1" localSheetId="75">[1]Lista!$B$34:$D$253</definedName>
    <definedName name="MATERIALES1" localSheetId="76">[1]Lista!$B$34:$D$253</definedName>
    <definedName name="MATERIALES1" localSheetId="77">[1]Lista!$B$34:$D$253</definedName>
    <definedName name="MATERIALES1" localSheetId="6">[2]Lista!$B$36:$D$273</definedName>
    <definedName name="MATERIALES1">Lista!$B$37:$D$307</definedName>
    <definedName name="MATERIALESCONSTRUCCION" localSheetId="75">[4]MAT.CON!$B$13:$G$116</definedName>
    <definedName name="MATERIALESCONSTRUCCION" localSheetId="76">[4]MAT.CON!$B$13:$G$116</definedName>
    <definedName name="MATERIALESCONSTRUCCION" localSheetId="77">[4]MAT.CON!$B$13:$G$116</definedName>
    <definedName name="MATERIALESCONSTRUCCION">[5]MAT.CON!$B$13:$G$116</definedName>
    <definedName name="PAGINA1" localSheetId="75">[6]Resumen!$A$12:$G$69</definedName>
    <definedName name="PAGINA1" localSheetId="76">[6]Resumen!$A$12:$G$69</definedName>
    <definedName name="PAGINA1" localSheetId="77">[6]Resumen!$A$12:$G$69</definedName>
    <definedName name="PAGINA1">[6]Resumen!$A$12:$G$69</definedName>
    <definedName name="_xlnm.Print_Titles" localSheetId="3">Lista!$3:$9</definedName>
    <definedName name="TRANSPORTE" localSheetId="75">[1]Lista!$B$272:$B$278</definedName>
    <definedName name="TRANSPORTE" localSheetId="76">[1]Lista!$B$272:$B$278</definedName>
    <definedName name="TRANSPORTE" localSheetId="77">[1]Lista!$B$272:$B$278</definedName>
    <definedName name="TRANSPORTE" localSheetId="6">[2]Lista!$B$292:$B$298</definedName>
    <definedName name="TRANSPORTE">Lista!$B$326:$B$332</definedName>
    <definedName name="TRANSPORTE1" localSheetId="75">[1]Lista!$B$272:$D$278</definedName>
    <definedName name="TRANSPORTE1" localSheetId="76">[1]Lista!$B$272:$D$278</definedName>
    <definedName name="TRANSPORTE1" localSheetId="77">[1]Lista!$B$272:$D$278</definedName>
    <definedName name="TRANSPORTE1" localSheetId="6">[2]Lista!$B$292:$D$298</definedName>
    <definedName name="TRANSPORTE1">Lista!$B$326:$D$332</definedName>
    <definedName name="TRANSTOTAL">[7]TRANSPORTE!$B$14:$D$63</definedName>
  </definedNames>
  <calcPr calcId="152511"/>
</workbook>
</file>

<file path=xl/calcChain.xml><?xml version="1.0" encoding="utf-8"?>
<calcChain xmlns="http://schemas.openxmlformats.org/spreadsheetml/2006/main">
  <c r="J11" i="43" l="1"/>
  <c r="J11" i="122"/>
  <c r="F6" i="122"/>
  <c r="D202" i="3"/>
  <c r="D71" i="4" l="1"/>
  <c r="D207" i="4"/>
  <c r="D229" i="4"/>
  <c r="D228" i="4"/>
  <c r="D206" i="4"/>
  <c r="D203" i="4"/>
  <c r="D205" i="4"/>
  <c r="D202" i="4"/>
  <c r="D232" i="4"/>
  <c r="D231" i="4"/>
  <c r="I59" i="219" l="1"/>
  <c r="I59" i="217"/>
  <c r="D4" i="2" l="1"/>
  <c r="C4" i="28" l="1"/>
  <c r="B4" i="3"/>
  <c r="D4" i="103"/>
  <c r="D4" i="171"/>
  <c r="K4" i="170"/>
  <c r="K4" i="171" s="1"/>
  <c r="K4" i="144"/>
  <c r="D4" i="144"/>
  <c r="K4" i="136"/>
  <c r="D4" i="136"/>
  <c r="K4" i="143"/>
  <c r="D4" i="143"/>
  <c r="K4" i="142"/>
  <c r="D4" i="142"/>
  <c r="K4" i="139"/>
  <c r="D4" i="139"/>
  <c r="K4" i="141"/>
  <c r="D4" i="141"/>
  <c r="K4" i="137"/>
  <c r="D4" i="137"/>
  <c r="K4" i="135"/>
  <c r="D4" i="135"/>
  <c r="K4" i="134"/>
  <c r="D4" i="134"/>
  <c r="K4" i="140"/>
  <c r="D4" i="140"/>
  <c r="K4" i="133"/>
  <c r="D4" i="133"/>
  <c r="K4" i="132"/>
  <c r="D4" i="132"/>
  <c r="K4" i="126"/>
  <c r="D4" i="126"/>
  <c r="K4" i="129"/>
  <c r="D4" i="129"/>
  <c r="K4" i="128"/>
  <c r="D4" i="128"/>
  <c r="K4" i="127"/>
  <c r="D4" i="127"/>
  <c r="K4" i="125"/>
  <c r="D4" i="125"/>
  <c r="K4" i="173" l="1"/>
  <c r="K4" i="169"/>
  <c r="D4" i="169"/>
  <c r="K4" i="168"/>
  <c r="D4" i="168"/>
  <c r="K4" i="166"/>
  <c r="D4" i="166"/>
  <c r="K4" i="109"/>
  <c r="D4" i="109"/>
  <c r="K4" i="110"/>
  <c r="D4" i="110"/>
  <c r="K4" i="104"/>
  <c r="D4" i="104"/>
  <c r="K4" i="147"/>
  <c r="D4" i="147"/>
  <c r="K4" i="146"/>
  <c r="D4" i="146"/>
  <c r="K4" i="71"/>
  <c r="D4" i="71"/>
  <c r="K4" i="145"/>
  <c r="D4" i="145"/>
  <c r="K4" i="70"/>
  <c r="D4" i="70"/>
  <c r="K4" i="69"/>
  <c r="D4" i="69"/>
  <c r="K4" i="67"/>
  <c r="D4" i="67"/>
  <c r="K4" i="66"/>
  <c r="D4" i="66"/>
  <c r="K4" i="64"/>
  <c r="D4" i="64"/>
  <c r="K4" i="154"/>
  <c r="D4" i="154"/>
  <c r="K4" i="152"/>
  <c r="D4" i="152"/>
  <c r="K4" i="61"/>
  <c r="D4" i="61"/>
  <c r="K4" i="162"/>
  <c r="D4" i="162"/>
  <c r="K4" i="57"/>
  <c r="D4" i="57"/>
  <c r="K4" i="56"/>
  <c r="D4" i="56"/>
  <c r="K4" i="55"/>
  <c r="D4" i="55"/>
  <c r="K4" i="54"/>
  <c r="D4" i="54"/>
  <c r="K4" i="53"/>
  <c r="D4" i="53"/>
  <c r="K4" i="165"/>
  <c r="D4" i="165"/>
  <c r="K4" i="48"/>
  <c r="D4" i="48"/>
  <c r="K4" i="47"/>
  <c r="D4" i="47"/>
  <c r="K4" i="46"/>
  <c r="D4" i="46"/>
  <c r="K4" i="45"/>
  <c r="D4" i="45"/>
  <c r="K4" i="44"/>
  <c r="D4" i="44"/>
  <c r="K4" i="43"/>
  <c r="D4" i="43"/>
  <c r="K4" i="42"/>
  <c r="D4" i="42"/>
  <c r="K4" i="39"/>
  <c r="D4" i="39"/>
  <c r="K4" i="38"/>
  <c r="D4" i="38"/>
  <c r="K4" i="37"/>
  <c r="D4" i="37"/>
  <c r="K4" i="34"/>
  <c r="D4" i="34"/>
  <c r="K4" i="33"/>
  <c r="D4" i="33"/>
  <c r="K4" i="32"/>
  <c r="D4" i="32"/>
  <c r="K4" i="31"/>
  <c r="D4" i="31"/>
  <c r="K4" i="30"/>
  <c r="D4" i="30"/>
  <c r="K4" i="29"/>
  <c r="D4" i="29"/>
  <c r="K4" i="26"/>
  <c r="D4" i="26"/>
  <c r="K4" i="24"/>
  <c r="D4" i="24"/>
  <c r="K4" i="23"/>
  <c r="D4" i="23"/>
  <c r="K4" i="22"/>
  <c r="D4" i="22"/>
  <c r="K4" i="21"/>
  <c r="D4" i="21"/>
  <c r="K4" i="20"/>
  <c r="D4" i="20"/>
  <c r="K4" i="19"/>
  <c r="D4" i="19"/>
  <c r="K4" i="18"/>
  <c r="D4" i="18"/>
  <c r="K4" i="17"/>
  <c r="D4" i="17"/>
  <c r="K4" i="16"/>
  <c r="D4" i="16"/>
  <c r="K4" i="15"/>
  <c r="D4" i="15"/>
  <c r="K4" i="14"/>
  <c r="D4" i="14"/>
  <c r="K4" i="13"/>
  <c r="D4" i="13"/>
  <c r="K4" i="11"/>
  <c r="D4" i="11"/>
  <c r="K4" i="167"/>
  <c r="D4" i="167"/>
  <c r="K4" i="124"/>
  <c r="D4" i="124"/>
  <c r="K4" i="122"/>
  <c r="D4" i="122"/>
  <c r="K4" i="121"/>
  <c r="D4" i="121"/>
  <c r="K4" i="123"/>
  <c r="D4" i="123"/>
  <c r="K4" i="119"/>
  <c r="D4" i="119"/>
  <c r="K4" i="120"/>
  <c r="D4" i="120"/>
  <c r="K4" i="118"/>
  <c r="D4" i="118"/>
  <c r="K4" i="117"/>
  <c r="D4" i="117"/>
  <c r="K4" i="116"/>
  <c r="D4" i="116"/>
  <c r="K4" i="115"/>
  <c r="D4" i="115"/>
  <c r="A48" i="149"/>
  <c r="A46" i="149"/>
  <c r="A44" i="149"/>
  <c r="A42" i="149"/>
  <c r="A40" i="149"/>
  <c r="A36" i="149"/>
  <c r="A34" i="149"/>
  <c r="A32" i="149"/>
  <c r="A30" i="149"/>
  <c r="A28" i="149"/>
  <c r="A25" i="149"/>
  <c r="A23" i="149"/>
  <c r="A21" i="149"/>
  <c r="A19" i="149"/>
  <c r="A17" i="149"/>
  <c r="A15" i="149"/>
  <c r="A13" i="149"/>
  <c r="A11" i="149"/>
  <c r="A9" i="149"/>
  <c r="A7" i="149"/>
  <c r="A5" i="149"/>
  <c r="F6" i="135"/>
  <c r="K6" i="42"/>
  <c r="F6" i="42"/>
  <c r="I59" i="232"/>
  <c r="F6" i="232"/>
  <c r="H72" i="232"/>
  <c r="K67" i="232"/>
  <c r="J67" i="232"/>
  <c r="H67" i="232"/>
  <c r="K66" i="232"/>
  <c r="J66" i="232"/>
  <c r="H66" i="232"/>
  <c r="K65" i="232"/>
  <c r="J65" i="232"/>
  <c r="H65" i="232"/>
  <c r="K64" i="232"/>
  <c r="J64" i="232"/>
  <c r="H64" i="232"/>
  <c r="K63" i="232"/>
  <c r="J63" i="232"/>
  <c r="H63" i="232"/>
  <c r="K62" i="232"/>
  <c r="J62" i="232"/>
  <c r="H62" i="232"/>
  <c r="K61" i="232"/>
  <c r="J61" i="232"/>
  <c r="H61" i="232"/>
  <c r="K60" i="232"/>
  <c r="J60" i="232"/>
  <c r="H59" i="232"/>
  <c r="H58" i="232"/>
  <c r="K51" i="232"/>
  <c r="J51" i="232"/>
  <c r="I51" i="232"/>
  <c r="H51" i="232"/>
  <c r="K50" i="232"/>
  <c r="J50" i="232"/>
  <c r="I50" i="232"/>
  <c r="H50" i="232"/>
  <c r="K49" i="232"/>
  <c r="J49" i="232"/>
  <c r="I49" i="232"/>
  <c r="H49" i="232"/>
  <c r="K48" i="232"/>
  <c r="J48" i="232"/>
  <c r="I48" i="232"/>
  <c r="H48" i="232"/>
  <c r="K47" i="232"/>
  <c r="J47" i="232"/>
  <c r="I47" i="232"/>
  <c r="H47" i="232"/>
  <c r="K46" i="232"/>
  <c r="J46" i="232"/>
  <c r="I46" i="232"/>
  <c r="H46" i="232"/>
  <c r="K45" i="232"/>
  <c r="K52" i="232" s="1"/>
  <c r="K53" i="232" s="1"/>
  <c r="J45" i="232"/>
  <c r="I45" i="232"/>
  <c r="H45" i="232"/>
  <c r="K35" i="232"/>
  <c r="J35" i="232"/>
  <c r="H35" i="232"/>
  <c r="K34" i="232"/>
  <c r="J34" i="232"/>
  <c r="H34" i="232"/>
  <c r="K33" i="232"/>
  <c r="J33" i="232"/>
  <c r="H33" i="232"/>
  <c r="K32" i="232"/>
  <c r="J32" i="232"/>
  <c r="H32" i="232"/>
  <c r="K31" i="232"/>
  <c r="J31" i="232"/>
  <c r="H31" i="232"/>
  <c r="K30" i="232"/>
  <c r="J30" i="232"/>
  <c r="H30" i="232"/>
  <c r="K29" i="232"/>
  <c r="K36" i="232" s="1"/>
  <c r="K37" i="232" s="1"/>
  <c r="H29" i="232"/>
  <c r="K20" i="232"/>
  <c r="J20" i="232"/>
  <c r="H20" i="232"/>
  <c r="K19" i="232"/>
  <c r="J19" i="232"/>
  <c r="H19" i="232"/>
  <c r="K18" i="232"/>
  <c r="J18" i="232"/>
  <c r="H18" i="232"/>
  <c r="K17" i="232"/>
  <c r="J17" i="232"/>
  <c r="H17" i="232"/>
  <c r="K16" i="232"/>
  <c r="J16" i="232"/>
  <c r="H16" i="232"/>
  <c r="K15" i="232"/>
  <c r="J15" i="232"/>
  <c r="H15" i="232"/>
  <c r="K14" i="232"/>
  <c r="J14" i="232"/>
  <c r="H14" i="232"/>
  <c r="J13" i="232"/>
  <c r="K13" i="232" s="1"/>
  <c r="H13" i="232"/>
  <c r="J12" i="232"/>
  <c r="K12" i="232" s="1"/>
  <c r="H12" i="232"/>
  <c r="K11" i="232"/>
  <c r="D3" i="232"/>
  <c r="D204" i="4"/>
  <c r="K21" i="232" l="1"/>
  <c r="K22" i="232" s="1"/>
  <c r="K23" i="232" s="1"/>
  <c r="K24" i="232" s="1"/>
  <c r="K6" i="197"/>
  <c r="F6" i="197"/>
  <c r="K6" i="196"/>
  <c r="F6" i="196"/>
  <c r="K6" i="195"/>
  <c r="F6" i="195"/>
  <c r="K6" i="194"/>
  <c r="F6" i="194"/>
  <c r="K6" i="193"/>
  <c r="F6" i="193"/>
  <c r="K6" i="192"/>
  <c r="F6" i="192"/>
  <c r="K6" i="191"/>
  <c r="F6" i="191"/>
  <c r="K6" i="190"/>
  <c r="F6" i="190"/>
  <c r="K6" i="189"/>
  <c r="F6" i="189"/>
  <c r="K6" i="188" l="1"/>
  <c r="F6" i="188"/>
  <c r="K6" i="187"/>
  <c r="F6" i="187"/>
  <c r="K6" i="186"/>
  <c r="F6" i="186"/>
  <c r="K6" i="185"/>
  <c r="F6" i="185"/>
  <c r="K6" i="184"/>
  <c r="F6" i="184"/>
  <c r="K6" i="183"/>
  <c r="F6" i="183"/>
  <c r="K6" i="182"/>
  <c r="F6" i="182"/>
  <c r="K6" i="181"/>
  <c r="F6" i="181"/>
  <c r="K6" i="180"/>
  <c r="F6" i="180"/>
  <c r="K6" i="179"/>
  <c r="F6" i="179"/>
  <c r="K6" i="178"/>
  <c r="F6" i="178"/>
  <c r="K6" i="177"/>
  <c r="F6" i="177"/>
  <c r="K6" i="176"/>
  <c r="F6" i="176"/>
  <c r="B6" i="176"/>
  <c r="K6" i="175"/>
  <c r="F6" i="175"/>
  <c r="K6" i="174"/>
  <c r="F6" i="174"/>
  <c r="K6" i="173"/>
  <c r="F6" i="173"/>
  <c r="K6" i="172"/>
  <c r="F6" i="172"/>
  <c r="K6" i="171"/>
  <c r="F6" i="171"/>
  <c r="K6" i="170"/>
  <c r="F6" i="170"/>
  <c r="K6" i="203" l="1"/>
  <c r="F6" i="203"/>
  <c r="H71" i="203"/>
  <c r="K66" i="203"/>
  <c r="J66" i="203"/>
  <c r="H66" i="203"/>
  <c r="K65" i="203"/>
  <c r="J65" i="203"/>
  <c r="H65" i="203"/>
  <c r="K64" i="203"/>
  <c r="J64" i="203"/>
  <c r="H64" i="203"/>
  <c r="K63" i="203"/>
  <c r="J63" i="203"/>
  <c r="H63" i="203"/>
  <c r="K62" i="203"/>
  <c r="J62" i="203"/>
  <c r="H62" i="203"/>
  <c r="K61" i="203"/>
  <c r="J61" i="203"/>
  <c r="H61" i="203"/>
  <c r="K60" i="203"/>
  <c r="J60" i="203"/>
  <c r="H60" i="203"/>
  <c r="K59" i="203"/>
  <c r="J59" i="203"/>
  <c r="H59" i="203"/>
  <c r="H58" i="203"/>
  <c r="K51" i="203"/>
  <c r="J51" i="203"/>
  <c r="I51" i="203"/>
  <c r="H51" i="203"/>
  <c r="K50" i="203"/>
  <c r="J50" i="203"/>
  <c r="I50" i="203"/>
  <c r="H50" i="203"/>
  <c r="K49" i="203"/>
  <c r="J49" i="203"/>
  <c r="I49" i="203"/>
  <c r="H49" i="203"/>
  <c r="K48" i="203"/>
  <c r="J48" i="203"/>
  <c r="I48" i="203"/>
  <c r="H48" i="203"/>
  <c r="K47" i="203"/>
  <c r="J47" i="203"/>
  <c r="I47" i="203"/>
  <c r="H47" i="203"/>
  <c r="K46" i="203"/>
  <c r="J46" i="203"/>
  <c r="I46" i="203"/>
  <c r="H46" i="203"/>
  <c r="K45" i="203"/>
  <c r="J45" i="203"/>
  <c r="I45" i="203"/>
  <c r="H45" i="203"/>
  <c r="K44" i="203"/>
  <c r="J44" i="203"/>
  <c r="I44" i="203"/>
  <c r="H44" i="203"/>
  <c r="K43" i="203"/>
  <c r="K52" i="203" s="1"/>
  <c r="K53" i="203" s="1"/>
  <c r="J43" i="203"/>
  <c r="I43" i="203"/>
  <c r="H43" i="203"/>
  <c r="K35" i="203"/>
  <c r="J35" i="203"/>
  <c r="H35" i="203"/>
  <c r="K34" i="203"/>
  <c r="J34" i="203"/>
  <c r="H34" i="203"/>
  <c r="K33" i="203"/>
  <c r="J33" i="203"/>
  <c r="H33" i="203"/>
  <c r="K30" i="203"/>
  <c r="J29" i="203"/>
  <c r="K29" i="203" s="1"/>
  <c r="H29" i="203"/>
  <c r="K20" i="203"/>
  <c r="J20" i="203"/>
  <c r="H20" i="203"/>
  <c r="K19" i="203"/>
  <c r="J19" i="203"/>
  <c r="H19" i="203"/>
  <c r="K18" i="203"/>
  <c r="J18" i="203"/>
  <c r="H18" i="203"/>
  <c r="K17" i="203"/>
  <c r="J17" i="203"/>
  <c r="H17" i="203"/>
  <c r="K16" i="203"/>
  <c r="J16" i="203"/>
  <c r="H16" i="203"/>
  <c r="K15" i="203"/>
  <c r="J15" i="203"/>
  <c r="H15" i="203"/>
  <c r="K14" i="203"/>
  <c r="J14" i="203"/>
  <c r="H14" i="203"/>
  <c r="K13" i="203"/>
  <c r="J13" i="203"/>
  <c r="H13" i="203"/>
  <c r="K12" i="203"/>
  <c r="J12" i="203"/>
  <c r="H12" i="203"/>
  <c r="K11" i="203"/>
  <c r="J11" i="203"/>
  <c r="H11" i="203"/>
  <c r="D3" i="203"/>
  <c r="K32" i="231"/>
  <c r="K6" i="231"/>
  <c r="F6" i="231"/>
  <c r="H72" i="231"/>
  <c r="K67" i="231"/>
  <c r="J67" i="231"/>
  <c r="H67" i="231"/>
  <c r="K66" i="231"/>
  <c r="J66" i="231"/>
  <c r="H66" i="231"/>
  <c r="K65" i="231"/>
  <c r="J65" i="231"/>
  <c r="H65" i="231"/>
  <c r="K64" i="231"/>
  <c r="J64" i="231"/>
  <c r="H64" i="231"/>
  <c r="K63" i="231"/>
  <c r="J63" i="231"/>
  <c r="H63" i="231"/>
  <c r="K62" i="231"/>
  <c r="J62" i="231"/>
  <c r="H62" i="231"/>
  <c r="I59" i="231"/>
  <c r="K59" i="231" s="1"/>
  <c r="K58" i="231"/>
  <c r="K51" i="231"/>
  <c r="J51" i="231"/>
  <c r="I51" i="231"/>
  <c r="H51" i="231"/>
  <c r="K50" i="231"/>
  <c r="J50" i="231"/>
  <c r="I50" i="231"/>
  <c r="H50" i="231"/>
  <c r="K49" i="231"/>
  <c r="J49" i="231"/>
  <c r="I49" i="231"/>
  <c r="H49" i="231"/>
  <c r="K48" i="231"/>
  <c r="J48" i="231"/>
  <c r="I48" i="231"/>
  <c r="H48" i="231"/>
  <c r="K47" i="231"/>
  <c r="J47" i="231"/>
  <c r="I47" i="231"/>
  <c r="H47" i="231"/>
  <c r="K46" i="231"/>
  <c r="J46" i="231"/>
  <c r="I46" i="231"/>
  <c r="H46" i="231"/>
  <c r="K45" i="231"/>
  <c r="J45" i="231"/>
  <c r="I45" i="231"/>
  <c r="H45" i="231"/>
  <c r="K44" i="231"/>
  <c r="K52" i="231" s="1"/>
  <c r="K53" i="231" s="1"/>
  <c r="J44" i="231"/>
  <c r="I44" i="231"/>
  <c r="H44" i="231"/>
  <c r="K35" i="231"/>
  <c r="J35" i="231"/>
  <c r="H35" i="231"/>
  <c r="K34" i="231"/>
  <c r="J34" i="231"/>
  <c r="H34" i="231"/>
  <c r="K33" i="231"/>
  <c r="J33" i="231"/>
  <c r="H33" i="231"/>
  <c r="J31" i="231"/>
  <c r="K31" i="231" s="1"/>
  <c r="H31" i="231"/>
  <c r="J30" i="231"/>
  <c r="K30" i="231" s="1"/>
  <c r="H30" i="231"/>
  <c r="K29" i="231"/>
  <c r="K20" i="231"/>
  <c r="J20" i="231"/>
  <c r="H20" i="231"/>
  <c r="K19" i="231"/>
  <c r="J19" i="231"/>
  <c r="H19" i="231"/>
  <c r="K18" i="231"/>
  <c r="J18" i="231"/>
  <c r="H18" i="231"/>
  <c r="K17" i="231"/>
  <c r="J17" i="231"/>
  <c r="H17" i="231"/>
  <c r="K16" i="231"/>
  <c r="J16" i="231"/>
  <c r="H16" i="231"/>
  <c r="K15" i="231"/>
  <c r="J15" i="231"/>
  <c r="H15" i="231"/>
  <c r="K14" i="231"/>
  <c r="J14" i="231"/>
  <c r="H14" i="231"/>
  <c r="K13" i="231"/>
  <c r="J13" i="231"/>
  <c r="H13" i="231"/>
  <c r="K11" i="231"/>
  <c r="D3" i="231"/>
  <c r="I59" i="230"/>
  <c r="J31" i="230"/>
  <c r="K31" i="230" s="1"/>
  <c r="H31" i="230"/>
  <c r="J30" i="230"/>
  <c r="K30" i="230" s="1"/>
  <c r="H30" i="230"/>
  <c r="K6" i="230"/>
  <c r="F6" i="230"/>
  <c r="H72" i="230"/>
  <c r="K67" i="230"/>
  <c r="J67" i="230"/>
  <c r="H67" i="230"/>
  <c r="K66" i="230"/>
  <c r="J66" i="230"/>
  <c r="H66" i="230"/>
  <c r="K65" i="230"/>
  <c r="J65" i="230"/>
  <c r="H65" i="230"/>
  <c r="K64" i="230"/>
  <c r="J64" i="230"/>
  <c r="H64" i="230"/>
  <c r="K63" i="230"/>
  <c r="J63" i="230"/>
  <c r="H63" i="230"/>
  <c r="K62" i="230"/>
  <c r="J62" i="230"/>
  <c r="H62" i="230"/>
  <c r="K59" i="230"/>
  <c r="K58" i="230"/>
  <c r="K51" i="230"/>
  <c r="J51" i="230"/>
  <c r="I51" i="230"/>
  <c r="H51" i="230"/>
  <c r="K50" i="230"/>
  <c r="J50" i="230"/>
  <c r="I50" i="230"/>
  <c r="H50" i="230"/>
  <c r="K49" i="230"/>
  <c r="J49" i="230"/>
  <c r="I49" i="230"/>
  <c r="H49" i="230"/>
  <c r="K48" i="230"/>
  <c r="J48" i="230"/>
  <c r="I48" i="230"/>
  <c r="H48" i="230"/>
  <c r="K47" i="230"/>
  <c r="J47" i="230"/>
  <c r="I47" i="230"/>
  <c r="H47" i="230"/>
  <c r="K46" i="230"/>
  <c r="J46" i="230"/>
  <c r="I46" i="230"/>
  <c r="H46" i="230"/>
  <c r="K45" i="230"/>
  <c r="J45" i="230"/>
  <c r="I45" i="230"/>
  <c r="H45" i="230"/>
  <c r="K44" i="230"/>
  <c r="K52" i="230" s="1"/>
  <c r="K53" i="230" s="1"/>
  <c r="J44" i="230"/>
  <c r="I44" i="230"/>
  <c r="H44" i="230"/>
  <c r="K35" i="230"/>
  <c r="J35" i="230"/>
  <c r="H35" i="230"/>
  <c r="K34" i="230"/>
  <c r="J34" i="230"/>
  <c r="H34" i="230"/>
  <c r="K33" i="230"/>
  <c r="J33" i="230"/>
  <c r="H33" i="230"/>
  <c r="K29" i="230"/>
  <c r="K20" i="230"/>
  <c r="J20" i="230"/>
  <c r="H20" i="230"/>
  <c r="K19" i="230"/>
  <c r="J19" i="230"/>
  <c r="H19" i="230"/>
  <c r="K18" i="230"/>
  <c r="J18" i="230"/>
  <c r="H18" i="230"/>
  <c r="K17" i="230"/>
  <c r="J17" i="230"/>
  <c r="H17" i="230"/>
  <c r="K16" i="230"/>
  <c r="J16" i="230"/>
  <c r="H16" i="230"/>
  <c r="K15" i="230"/>
  <c r="J15" i="230"/>
  <c r="H15" i="230"/>
  <c r="K14" i="230"/>
  <c r="J14" i="230"/>
  <c r="H14" i="230"/>
  <c r="K13" i="230"/>
  <c r="J13" i="230"/>
  <c r="H13" i="230"/>
  <c r="K11" i="230"/>
  <c r="D3" i="230"/>
  <c r="K6" i="229"/>
  <c r="F6" i="229"/>
  <c r="H72" i="229"/>
  <c r="K67" i="229"/>
  <c r="J67" i="229"/>
  <c r="H67" i="229"/>
  <c r="K66" i="229"/>
  <c r="J66" i="229"/>
  <c r="H66" i="229"/>
  <c r="K65" i="229"/>
  <c r="J65" i="229"/>
  <c r="H65" i="229"/>
  <c r="K64" i="229"/>
  <c r="J64" i="229"/>
  <c r="H64" i="229"/>
  <c r="K63" i="229"/>
  <c r="J63" i="229"/>
  <c r="H63" i="229"/>
  <c r="K62" i="229"/>
  <c r="J62" i="229"/>
  <c r="H62" i="229"/>
  <c r="I59" i="229"/>
  <c r="K59" i="229" s="1"/>
  <c r="K58" i="229"/>
  <c r="K51" i="229"/>
  <c r="J51" i="229"/>
  <c r="I51" i="229"/>
  <c r="H51" i="229"/>
  <c r="K50" i="229"/>
  <c r="J50" i="229"/>
  <c r="I50" i="229"/>
  <c r="H50" i="229"/>
  <c r="K49" i="229"/>
  <c r="J49" i="229"/>
  <c r="I49" i="229"/>
  <c r="H49" i="229"/>
  <c r="K48" i="229"/>
  <c r="J48" i="229"/>
  <c r="I48" i="229"/>
  <c r="H48" i="229"/>
  <c r="K47" i="229"/>
  <c r="J47" i="229"/>
  <c r="I47" i="229"/>
  <c r="H47" i="229"/>
  <c r="K46" i="229"/>
  <c r="J46" i="229"/>
  <c r="I46" i="229"/>
  <c r="H46" i="229"/>
  <c r="K45" i="229"/>
  <c r="J45" i="229"/>
  <c r="I45" i="229"/>
  <c r="H45" i="229"/>
  <c r="K44" i="229"/>
  <c r="K52" i="229" s="1"/>
  <c r="K53" i="229" s="1"/>
  <c r="J44" i="229"/>
  <c r="I44" i="229"/>
  <c r="H44" i="229"/>
  <c r="K35" i="229"/>
  <c r="J35" i="229"/>
  <c r="H35" i="229"/>
  <c r="K34" i="229"/>
  <c r="J34" i="229"/>
  <c r="H34" i="229"/>
  <c r="K33" i="229"/>
  <c r="J33" i="229"/>
  <c r="H33" i="229"/>
  <c r="K30" i="229"/>
  <c r="K29" i="229"/>
  <c r="K20" i="229"/>
  <c r="J20" i="229"/>
  <c r="H20" i="229"/>
  <c r="K19" i="229"/>
  <c r="J19" i="229"/>
  <c r="H19" i="229"/>
  <c r="K18" i="229"/>
  <c r="J18" i="229"/>
  <c r="H18" i="229"/>
  <c r="K17" i="229"/>
  <c r="J17" i="229"/>
  <c r="H17" i="229"/>
  <c r="K16" i="229"/>
  <c r="J16" i="229"/>
  <c r="H16" i="229"/>
  <c r="K15" i="229"/>
  <c r="J15" i="229"/>
  <c r="H15" i="229"/>
  <c r="K14" i="229"/>
  <c r="J14" i="229"/>
  <c r="H14" i="229"/>
  <c r="K13" i="229"/>
  <c r="J13" i="229"/>
  <c r="H13" i="229"/>
  <c r="K11" i="229"/>
  <c r="D3" i="229"/>
  <c r="F6" i="228"/>
  <c r="H72" i="228"/>
  <c r="K67" i="228"/>
  <c r="J67" i="228"/>
  <c r="H67" i="228"/>
  <c r="K66" i="228"/>
  <c r="J66" i="228"/>
  <c r="H66" i="228"/>
  <c r="K65" i="228"/>
  <c r="J65" i="228"/>
  <c r="H65" i="228"/>
  <c r="K64" i="228"/>
  <c r="J64" i="228"/>
  <c r="H64" i="228"/>
  <c r="K63" i="228"/>
  <c r="J63" i="228"/>
  <c r="H63" i="228"/>
  <c r="K62" i="228"/>
  <c r="J62" i="228"/>
  <c r="H62" i="228"/>
  <c r="I59" i="228"/>
  <c r="K59" i="228" s="1"/>
  <c r="K58" i="228"/>
  <c r="K51" i="228"/>
  <c r="J51" i="228"/>
  <c r="I51" i="228"/>
  <c r="H51" i="228"/>
  <c r="K50" i="228"/>
  <c r="J50" i="228"/>
  <c r="I50" i="228"/>
  <c r="H50" i="228"/>
  <c r="K49" i="228"/>
  <c r="J49" i="228"/>
  <c r="I49" i="228"/>
  <c r="H49" i="228"/>
  <c r="K48" i="228"/>
  <c r="J48" i="228"/>
  <c r="I48" i="228"/>
  <c r="H48" i="228"/>
  <c r="K47" i="228"/>
  <c r="J47" i="228"/>
  <c r="I47" i="228"/>
  <c r="H47" i="228"/>
  <c r="K46" i="228"/>
  <c r="J46" i="228"/>
  <c r="I46" i="228"/>
  <c r="H46" i="228"/>
  <c r="K45" i="228"/>
  <c r="J45" i="228"/>
  <c r="I45" i="228"/>
  <c r="H45" i="228"/>
  <c r="K44" i="228"/>
  <c r="K52" i="228" s="1"/>
  <c r="K53" i="228" s="1"/>
  <c r="J44" i="228"/>
  <c r="I44" i="228"/>
  <c r="H44" i="228"/>
  <c r="K35" i="228"/>
  <c r="J35" i="228"/>
  <c r="H35" i="228"/>
  <c r="K34" i="228"/>
  <c r="J34" i="228"/>
  <c r="H34" i="228"/>
  <c r="K33" i="228"/>
  <c r="J33" i="228"/>
  <c r="H33" i="228"/>
  <c r="K30" i="228"/>
  <c r="K29" i="228"/>
  <c r="K20" i="228"/>
  <c r="J20" i="228"/>
  <c r="H20" i="228"/>
  <c r="K19" i="228"/>
  <c r="J19" i="228"/>
  <c r="H19" i="228"/>
  <c r="K18" i="228"/>
  <c r="J18" i="228"/>
  <c r="H18" i="228"/>
  <c r="K17" i="228"/>
  <c r="J17" i="228"/>
  <c r="H17" i="228"/>
  <c r="K16" i="228"/>
  <c r="J16" i="228"/>
  <c r="H16" i="228"/>
  <c r="K15" i="228"/>
  <c r="J15" i="228"/>
  <c r="H15" i="228"/>
  <c r="K14" i="228"/>
  <c r="J14" i="228"/>
  <c r="H14" i="228"/>
  <c r="K13" i="228"/>
  <c r="J13" i="228"/>
  <c r="H13" i="228"/>
  <c r="K11" i="228"/>
  <c r="K6" i="228"/>
  <c r="D3" i="228"/>
  <c r="K30" i="227"/>
  <c r="K29" i="227"/>
  <c r="I59" i="227"/>
  <c r="K59" i="227" s="1"/>
  <c r="K6" i="227"/>
  <c r="F6" i="227"/>
  <c r="H72" i="227"/>
  <c r="K67" i="227"/>
  <c r="J67" i="227"/>
  <c r="H67" i="227"/>
  <c r="K66" i="227"/>
  <c r="J66" i="227"/>
  <c r="H66" i="227"/>
  <c r="K65" i="227"/>
  <c r="J65" i="227"/>
  <c r="H65" i="227"/>
  <c r="K64" i="227"/>
  <c r="J64" i="227"/>
  <c r="H64" i="227"/>
  <c r="K63" i="227"/>
  <c r="J63" i="227"/>
  <c r="H63" i="227"/>
  <c r="K62" i="227"/>
  <c r="J62" i="227"/>
  <c r="H62" i="227"/>
  <c r="K58" i="227"/>
  <c r="K51" i="227"/>
  <c r="J51" i="227"/>
  <c r="I51" i="227"/>
  <c r="H51" i="227"/>
  <c r="K50" i="227"/>
  <c r="J50" i="227"/>
  <c r="I50" i="227"/>
  <c r="H50" i="227"/>
  <c r="K49" i="227"/>
  <c r="J49" i="227"/>
  <c r="I49" i="227"/>
  <c r="H49" i="227"/>
  <c r="K48" i="227"/>
  <c r="J48" i="227"/>
  <c r="I48" i="227"/>
  <c r="H48" i="227"/>
  <c r="K47" i="227"/>
  <c r="J47" i="227"/>
  <c r="I47" i="227"/>
  <c r="H47" i="227"/>
  <c r="K46" i="227"/>
  <c r="J46" i="227"/>
  <c r="I46" i="227"/>
  <c r="H46" i="227"/>
  <c r="K45" i="227"/>
  <c r="J45" i="227"/>
  <c r="I45" i="227"/>
  <c r="H45" i="227"/>
  <c r="K44" i="227"/>
  <c r="K52" i="227" s="1"/>
  <c r="K53" i="227" s="1"/>
  <c r="J44" i="227"/>
  <c r="I44" i="227"/>
  <c r="H44" i="227"/>
  <c r="K35" i="227"/>
  <c r="J35" i="227"/>
  <c r="H35" i="227"/>
  <c r="K34" i="227"/>
  <c r="J34" i="227"/>
  <c r="H34" i="227"/>
  <c r="K33" i="227"/>
  <c r="J33" i="227"/>
  <c r="H33" i="227"/>
  <c r="K20" i="227"/>
  <c r="J20" i="227"/>
  <c r="H20" i="227"/>
  <c r="K19" i="227"/>
  <c r="J19" i="227"/>
  <c r="H19" i="227"/>
  <c r="K18" i="227"/>
  <c r="J18" i="227"/>
  <c r="H18" i="227"/>
  <c r="K17" i="227"/>
  <c r="J17" i="227"/>
  <c r="H17" i="227"/>
  <c r="K16" i="227"/>
  <c r="J16" i="227"/>
  <c r="H16" i="227"/>
  <c r="K15" i="227"/>
  <c r="J15" i="227"/>
  <c r="H15" i="227"/>
  <c r="K14" i="227"/>
  <c r="J14" i="227"/>
  <c r="H14" i="227"/>
  <c r="K13" i="227"/>
  <c r="J13" i="227"/>
  <c r="H13" i="227"/>
  <c r="K11" i="227"/>
  <c r="D3" i="227"/>
  <c r="K6" i="226"/>
  <c r="F6" i="226"/>
  <c r="H72" i="226"/>
  <c r="K67" i="226"/>
  <c r="J67" i="226"/>
  <c r="H67" i="226"/>
  <c r="K66" i="226"/>
  <c r="J66" i="226"/>
  <c r="H66" i="226"/>
  <c r="K65" i="226"/>
  <c r="J65" i="226"/>
  <c r="H65" i="226"/>
  <c r="K64" i="226"/>
  <c r="J64" i="226"/>
  <c r="H64" i="226"/>
  <c r="K63" i="226"/>
  <c r="J63" i="226"/>
  <c r="H63" i="226"/>
  <c r="K62" i="226"/>
  <c r="J62" i="226"/>
  <c r="H62" i="226"/>
  <c r="K61" i="226"/>
  <c r="J61" i="226"/>
  <c r="H61" i="226"/>
  <c r="J59" i="226"/>
  <c r="K59" i="226" s="1"/>
  <c r="H58" i="226"/>
  <c r="K51" i="226"/>
  <c r="J51" i="226"/>
  <c r="I51" i="226"/>
  <c r="H51" i="226"/>
  <c r="K50" i="226"/>
  <c r="J50" i="226"/>
  <c r="I50" i="226"/>
  <c r="H50" i="226"/>
  <c r="K49" i="226"/>
  <c r="J49" i="226"/>
  <c r="I49" i="226"/>
  <c r="H49" i="226"/>
  <c r="K48" i="226"/>
  <c r="J48" i="226"/>
  <c r="I48" i="226"/>
  <c r="H48" i="226"/>
  <c r="K47" i="226"/>
  <c r="J47" i="226"/>
  <c r="I47" i="226"/>
  <c r="H47" i="226"/>
  <c r="K46" i="226"/>
  <c r="J46" i="226"/>
  <c r="I46" i="226"/>
  <c r="H46" i="226"/>
  <c r="K45" i="226"/>
  <c r="J45" i="226"/>
  <c r="I45" i="226"/>
  <c r="H45" i="226"/>
  <c r="K44" i="226"/>
  <c r="J44" i="226"/>
  <c r="I44" i="226"/>
  <c r="H44" i="226"/>
  <c r="K42" i="226"/>
  <c r="K52" i="226" s="1"/>
  <c r="K53" i="226" s="1"/>
  <c r="J42" i="226"/>
  <c r="H42" i="226"/>
  <c r="K35" i="226"/>
  <c r="J35" i="226"/>
  <c r="H35" i="226"/>
  <c r="K34" i="226"/>
  <c r="J34" i="226"/>
  <c r="H34" i="226"/>
  <c r="K33" i="226"/>
  <c r="J33" i="226"/>
  <c r="H33" i="226"/>
  <c r="K32" i="226"/>
  <c r="J32" i="226"/>
  <c r="H32" i="226"/>
  <c r="K31" i="226"/>
  <c r="J31" i="226"/>
  <c r="H31" i="226"/>
  <c r="K30" i="226"/>
  <c r="J30" i="226"/>
  <c r="H30" i="226"/>
  <c r="K20" i="226"/>
  <c r="J20" i="226"/>
  <c r="H20" i="226"/>
  <c r="K19" i="226"/>
  <c r="J19" i="226"/>
  <c r="H19" i="226"/>
  <c r="K18" i="226"/>
  <c r="J18" i="226"/>
  <c r="H18" i="226"/>
  <c r="K17" i="226"/>
  <c r="J17" i="226"/>
  <c r="H17" i="226"/>
  <c r="K16" i="226"/>
  <c r="J16" i="226"/>
  <c r="H16" i="226"/>
  <c r="K15" i="226"/>
  <c r="J15" i="226"/>
  <c r="H15" i="226"/>
  <c r="K14" i="226"/>
  <c r="J14" i="226"/>
  <c r="H14" i="226"/>
  <c r="K13" i="226"/>
  <c r="J13" i="226"/>
  <c r="H13" i="226"/>
  <c r="K12" i="226"/>
  <c r="J12" i="226"/>
  <c r="H12" i="226"/>
  <c r="K11" i="226"/>
  <c r="D3" i="226"/>
  <c r="K6" i="225"/>
  <c r="F6" i="225"/>
  <c r="H74" i="225"/>
  <c r="K69" i="225"/>
  <c r="J69" i="225"/>
  <c r="H69" i="225"/>
  <c r="K68" i="225"/>
  <c r="J68" i="225"/>
  <c r="H68" i="225"/>
  <c r="K67" i="225"/>
  <c r="J67" i="225"/>
  <c r="H67" i="225"/>
  <c r="K66" i="225"/>
  <c r="J66" i="225"/>
  <c r="H66" i="225"/>
  <c r="K65" i="225"/>
  <c r="J65" i="225"/>
  <c r="H65" i="225"/>
  <c r="K64" i="225"/>
  <c r="J64" i="225"/>
  <c r="H64" i="225"/>
  <c r="K63" i="225"/>
  <c r="J63" i="225"/>
  <c r="H63" i="225"/>
  <c r="H61" i="225"/>
  <c r="H60" i="225"/>
  <c r="K53" i="225"/>
  <c r="J53" i="225"/>
  <c r="I53" i="225"/>
  <c r="H53" i="225"/>
  <c r="K52" i="225"/>
  <c r="J52" i="225"/>
  <c r="I52" i="225"/>
  <c r="H52" i="225"/>
  <c r="K51" i="225"/>
  <c r="J51" i="225"/>
  <c r="I51" i="225"/>
  <c r="H51" i="225"/>
  <c r="K50" i="225"/>
  <c r="J50" i="225"/>
  <c r="I50" i="225"/>
  <c r="H50" i="225"/>
  <c r="K49" i="225"/>
  <c r="J49" i="225"/>
  <c r="I49" i="225"/>
  <c r="H49" i="225"/>
  <c r="K48" i="225"/>
  <c r="J48" i="225"/>
  <c r="I48" i="225"/>
  <c r="H48" i="225"/>
  <c r="K47" i="225"/>
  <c r="J47" i="225"/>
  <c r="I47" i="225"/>
  <c r="H47" i="225"/>
  <c r="K46" i="225"/>
  <c r="J46" i="225"/>
  <c r="I46" i="225"/>
  <c r="H46" i="225"/>
  <c r="K45" i="225"/>
  <c r="K54" i="225" s="1"/>
  <c r="K55" i="225" s="1"/>
  <c r="J45" i="225"/>
  <c r="I45" i="225"/>
  <c r="H45" i="225"/>
  <c r="K37" i="225"/>
  <c r="J37" i="225"/>
  <c r="H37" i="225"/>
  <c r="K36" i="225"/>
  <c r="J36" i="225"/>
  <c r="H36" i="225"/>
  <c r="K35" i="225"/>
  <c r="J35" i="225"/>
  <c r="H35" i="225"/>
  <c r="K34" i="225"/>
  <c r="J34" i="225"/>
  <c r="H34" i="225"/>
  <c r="K33" i="225"/>
  <c r="J33" i="225"/>
  <c r="H33" i="225"/>
  <c r="K32" i="225"/>
  <c r="J32" i="225"/>
  <c r="H32" i="225"/>
  <c r="K31" i="225"/>
  <c r="H31" i="225"/>
  <c r="K22" i="225"/>
  <c r="J22" i="225"/>
  <c r="H22" i="225"/>
  <c r="K21" i="225"/>
  <c r="H21" i="225"/>
  <c r="K20" i="225"/>
  <c r="J19" i="225"/>
  <c r="K19" i="225" s="1"/>
  <c r="J18" i="225"/>
  <c r="K18" i="225" s="1"/>
  <c r="H18" i="225"/>
  <c r="K17" i="225"/>
  <c r="H17" i="225"/>
  <c r="K16" i="225"/>
  <c r="J15" i="225"/>
  <c r="K15" i="225" s="1"/>
  <c r="H15" i="225"/>
  <c r="J14" i="225"/>
  <c r="K14" i="225" s="1"/>
  <c r="H14" i="225"/>
  <c r="K13" i="225"/>
  <c r="K12" i="225"/>
  <c r="J11" i="225"/>
  <c r="K11" i="225" s="1"/>
  <c r="D3" i="225"/>
  <c r="I59" i="224"/>
  <c r="K6" i="224"/>
  <c r="F6" i="224"/>
  <c r="H72" i="224"/>
  <c r="K67" i="224"/>
  <c r="J67" i="224"/>
  <c r="H67" i="224"/>
  <c r="K66" i="224"/>
  <c r="J66" i="224"/>
  <c r="H66" i="224"/>
  <c r="K65" i="224"/>
  <c r="J65" i="224"/>
  <c r="H65" i="224"/>
  <c r="K64" i="224"/>
  <c r="J64" i="224"/>
  <c r="H64" i="224"/>
  <c r="K63" i="224"/>
  <c r="J63" i="224"/>
  <c r="H63" i="224"/>
  <c r="K62" i="224"/>
  <c r="J62" i="224"/>
  <c r="H62" i="224"/>
  <c r="K61" i="224"/>
  <c r="J61" i="224"/>
  <c r="H61" i="224"/>
  <c r="K60" i="224"/>
  <c r="J60" i="224"/>
  <c r="H60" i="224"/>
  <c r="H59" i="224"/>
  <c r="H58" i="224"/>
  <c r="K51" i="224"/>
  <c r="J51" i="224"/>
  <c r="I51" i="224"/>
  <c r="H51" i="224"/>
  <c r="K50" i="224"/>
  <c r="J50" i="224"/>
  <c r="I50" i="224"/>
  <c r="H50" i="224"/>
  <c r="K49" i="224"/>
  <c r="J49" i="224"/>
  <c r="I49" i="224"/>
  <c r="H49" i="224"/>
  <c r="K48" i="224"/>
  <c r="J48" i="224"/>
  <c r="I48" i="224"/>
  <c r="H48" i="224"/>
  <c r="K47" i="224"/>
  <c r="J47" i="224"/>
  <c r="I47" i="224"/>
  <c r="H47" i="224"/>
  <c r="K46" i="224"/>
  <c r="J46" i="224"/>
  <c r="I46" i="224"/>
  <c r="H46" i="224"/>
  <c r="K45" i="224"/>
  <c r="J45" i="224"/>
  <c r="I45" i="224"/>
  <c r="H45" i="224"/>
  <c r="K44" i="224"/>
  <c r="K52" i="224" s="1"/>
  <c r="K53" i="224" s="1"/>
  <c r="J44" i="224"/>
  <c r="I44" i="224"/>
  <c r="H44" i="224"/>
  <c r="K35" i="224"/>
  <c r="J35" i="224"/>
  <c r="H35" i="224"/>
  <c r="K34" i="224"/>
  <c r="J34" i="224"/>
  <c r="H34" i="224"/>
  <c r="K33" i="224"/>
  <c r="J33" i="224"/>
  <c r="H33" i="224"/>
  <c r="K32" i="224"/>
  <c r="J32" i="224"/>
  <c r="H32" i="224"/>
  <c r="K31" i="224"/>
  <c r="J31" i="224"/>
  <c r="H31" i="224"/>
  <c r="K30" i="224"/>
  <c r="J30" i="224"/>
  <c r="H30" i="224"/>
  <c r="J29" i="224"/>
  <c r="K29" i="224" s="1"/>
  <c r="K36" i="224" s="1"/>
  <c r="K37" i="224" s="1"/>
  <c r="H29" i="224"/>
  <c r="K20" i="224"/>
  <c r="J20" i="224"/>
  <c r="H20" i="224"/>
  <c r="K19" i="224"/>
  <c r="J19" i="224"/>
  <c r="H19" i="224"/>
  <c r="K18" i="224"/>
  <c r="J18" i="224"/>
  <c r="H18" i="224"/>
  <c r="K17" i="224"/>
  <c r="J17" i="224"/>
  <c r="H17" i="224"/>
  <c r="K16" i="224"/>
  <c r="J16" i="224"/>
  <c r="H16" i="224"/>
  <c r="K15" i="224"/>
  <c r="J15" i="224"/>
  <c r="H15" i="224"/>
  <c r="K14" i="224"/>
  <c r="J14" i="224"/>
  <c r="H14" i="224"/>
  <c r="H13" i="224"/>
  <c r="K12" i="224"/>
  <c r="K11" i="224"/>
  <c r="D3" i="224"/>
  <c r="F6" i="223"/>
  <c r="H72" i="223"/>
  <c r="K67" i="223"/>
  <c r="J67" i="223"/>
  <c r="H67" i="223"/>
  <c r="K66" i="223"/>
  <c r="J66" i="223"/>
  <c r="H66" i="223"/>
  <c r="K65" i="223"/>
  <c r="J65" i="223"/>
  <c r="H65" i="223"/>
  <c r="K64" i="223"/>
  <c r="J64" i="223"/>
  <c r="H64" i="223"/>
  <c r="K63" i="223"/>
  <c r="J63" i="223"/>
  <c r="H63" i="223"/>
  <c r="K62" i="223"/>
  <c r="J62" i="223"/>
  <c r="H62" i="223"/>
  <c r="K61" i="223"/>
  <c r="J61" i="223"/>
  <c r="H61" i="223"/>
  <c r="K60" i="223"/>
  <c r="J60" i="223"/>
  <c r="H60" i="223"/>
  <c r="H59" i="223"/>
  <c r="H58" i="223"/>
  <c r="K51" i="223"/>
  <c r="J51" i="223"/>
  <c r="I51" i="223"/>
  <c r="H51" i="223"/>
  <c r="K50" i="223"/>
  <c r="J50" i="223"/>
  <c r="I50" i="223"/>
  <c r="H50" i="223"/>
  <c r="K49" i="223"/>
  <c r="J49" i="223"/>
  <c r="I49" i="223"/>
  <c r="H49" i="223"/>
  <c r="K48" i="223"/>
  <c r="J48" i="223"/>
  <c r="I48" i="223"/>
  <c r="H48" i="223"/>
  <c r="K47" i="223"/>
  <c r="J47" i="223"/>
  <c r="I47" i="223"/>
  <c r="H47" i="223"/>
  <c r="K46" i="223"/>
  <c r="J46" i="223"/>
  <c r="I46" i="223"/>
  <c r="H46" i="223"/>
  <c r="K45" i="223"/>
  <c r="J45" i="223"/>
  <c r="I45" i="223"/>
  <c r="H45" i="223"/>
  <c r="K44" i="223"/>
  <c r="J44" i="223"/>
  <c r="I44" i="223"/>
  <c r="H44" i="223"/>
  <c r="K43" i="223"/>
  <c r="K52" i="223" s="1"/>
  <c r="K53" i="223" s="1"/>
  <c r="J43" i="223"/>
  <c r="I43" i="223"/>
  <c r="H43" i="223"/>
  <c r="K35" i="223"/>
  <c r="J35" i="223"/>
  <c r="H35" i="223"/>
  <c r="K34" i="223"/>
  <c r="J34" i="223"/>
  <c r="H34" i="223"/>
  <c r="K33" i="223"/>
  <c r="J33" i="223"/>
  <c r="H33" i="223"/>
  <c r="K32" i="223"/>
  <c r="J32" i="223"/>
  <c r="H32" i="223"/>
  <c r="K31" i="223"/>
  <c r="J31" i="223"/>
  <c r="H31" i="223"/>
  <c r="K30" i="223"/>
  <c r="J30" i="223"/>
  <c r="H30" i="223"/>
  <c r="J29" i="223"/>
  <c r="K29" i="223" s="1"/>
  <c r="H29" i="223"/>
  <c r="K20" i="223"/>
  <c r="J20" i="223"/>
  <c r="H20" i="223"/>
  <c r="K19" i="223"/>
  <c r="J19" i="223"/>
  <c r="H19" i="223"/>
  <c r="K18" i="223"/>
  <c r="J18" i="223"/>
  <c r="H18" i="223"/>
  <c r="K17" i="223"/>
  <c r="J17" i="223"/>
  <c r="H17" i="223"/>
  <c r="K16" i="223"/>
  <c r="J16" i="223"/>
  <c r="H16" i="223"/>
  <c r="K15" i="223"/>
  <c r="J15" i="223"/>
  <c r="H15" i="223"/>
  <c r="K14" i="223"/>
  <c r="J14" i="223"/>
  <c r="H14" i="223"/>
  <c r="K13" i="223"/>
  <c r="J13" i="223"/>
  <c r="H13" i="223"/>
  <c r="J12" i="223"/>
  <c r="K12" i="223" s="1"/>
  <c r="J11" i="223"/>
  <c r="K11" i="223" s="1"/>
  <c r="H11" i="223"/>
  <c r="D3" i="223"/>
  <c r="F6" i="222"/>
  <c r="H72" i="222"/>
  <c r="K67" i="222"/>
  <c r="J67" i="222"/>
  <c r="H67" i="222"/>
  <c r="K66" i="222"/>
  <c r="J66" i="222"/>
  <c r="H66" i="222"/>
  <c r="K65" i="222"/>
  <c r="J65" i="222"/>
  <c r="H65" i="222"/>
  <c r="K64" i="222"/>
  <c r="J64" i="222"/>
  <c r="H64" i="222"/>
  <c r="K63" i="222"/>
  <c r="J63" i="222"/>
  <c r="H63" i="222"/>
  <c r="K62" i="222"/>
  <c r="J62" i="222"/>
  <c r="H62" i="222"/>
  <c r="K61" i="222"/>
  <c r="J61" i="222"/>
  <c r="H61" i="222"/>
  <c r="K60" i="222"/>
  <c r="J60" i="222"/>
  <c r="H60" i="222"/>
  <c r="K59" i="222"/>
  <c r="J59" i="222"/>
  <c r="H59" i="222"/>
  <c r="H58" i="222"/>
  <c r="K51" i="222"/>
  <c r="J51" i="222"/>
  <c r="I51" i="222"/>
  <c r="H51" i="222"/>
  <c r="K50" i="222"/>
  <c r="J50" i="222"/>
  <c r="I50" i="222"/>
  <c r="H50" i="222"/>
  <c r="K49" i="222"/>
  <c r="J49" i="222"/>
  <c r="I49" i="222"/>
  <c r="H49" i="222"/>
  <c r="K48" i="222"/>
  <c r="J48" i="222"/>
  <c r="I48" i="222"/>
  <c r="H48" i="222"/>
  <c r="K47" i="222"/>
  <c r="J47" i="222"/>
  <c r="I47" i="222"/>
  <c r="H47" i="222"/>
  <c r="K46" i="222"/>
  <c r="J46" i="222"/>
  <c r="I46" i="222"/>
  <c r="H46" i="222"/>
  <c r="K45" i="222"/>
  <c r="J45" i="222"/>
  <c r="I45" i="222"/>
  <c r="H45" i="222"/>
  <c r="K44" i="222"/>
  <c r="J44" i="222"/>
  <c r="I44" i="222"/>
  <c r="H44" i="222"/>
  <c r="K43" i="222"/>
  <c r="K52" i="222" s="1"/>
  <c r="K53" i="222" s="1"/>
  <c r="J43" i="222"/>
  <c r="I43" i="222"/>
  <c r="H43" i="222"/>
  <c r="K35" i="222"/>
  <c r="J35" i="222"/>
  <c r="H35" i="222"/>
  <c r="K34" i="222"/>
  <c r="J34" i="222"/>
  <c r="H34" i="222"/>
  <c r="K33" i="222"/>
  <c r="J33" i="222"/>
  <c r="H33" i="222"/>
  <c r="K32" i="222"/>
  <c r="J32" i="222"/>
  <c r="H32" i="222"/>
  <c r="K31" i="222"/>
  <c r="J31" i="222"/>
  <c r="H31" i="222"/>
  <c r="K30" i="222"/>
  <c r="J30" i="222"/>
  <c r="H30" i="222"/>
  <c r="J29" i="222"/>
  <c r="K29" i="222" s="1"/>
  <c r="H29" i="222"/>
  <c r="K20" i="222"/>
  <c r="J20" i="222"/>
  <c r="H20" i="222"/>
  <c r="K19" i="222"/>
  <c r="J19" i="222"/>
  <c r="H19" i="222"/>
  <c r="K18" i="222"/>
  <c r="J18" i="222"/>
  <c r="H18" i="222"/>
  <c r="K17" i="222"/>
  <c r="J17" i="222"/>
  <c r="H17" i="222"/>
  <c r="K16" i="222"/>
  <c r="J16" i="222"/>
  <c r="H16" i="222"/>
  <c r="K15" i="222"/>
  <c r="J15" i="222"/>
  <c r="H15" i="222"/>
  <c r="K14" i="222"/>
  <c r="J14" i="222"/>
  <c r="H14" i="222"/>
  <c r="K13" i="222"/>
  <c r="J13" i="222"/>
  <c r="H13" i="222"/>
  <c r="K12" i="222"/>
  <c r="H12" i="222"/>
  <c r="K11" i="222"/>
  <c r="H11" i="222"/>
  <c r="D3" i="222"/>
  <c r="F6" i="221"/>
  <c r="H72" i="221"/>
  <c r="K67" i="221"/>
  <c r="J67" i="221"/>
  <c r="H67" i="221"/>
  <c r="K66" i="221"/>
  <c r="J66" i="221"/>
  <c r="H66" i="221"/>
  <c r="K65" i="221"/>
  <c r="J65" i="221"/>
  <c r="H65" i="221"/>
  <c r="K64" i="221"/>
  <c r="J64" i="221"/>
  <c r="H64" i="221"/>
  <c r="K63" i="221"/>
  <c r="J63" i="221"/>
  <c r="H63" i="221"/>
  <c r="K62" i="221"/>
  <c r="J62" i="221"/>
  <c r="H62" i="221"/>
  <c r="K61" i="221"/>
  <c r="J61" i="221"/>
  <c r="H61" i="221"/>
  <c r="K60" i="221"/>
  <c r="J60" i="221"/>
  <c r="H60" i="221"/>
  <c r="I59" i="221"/>
  <c r="H59" i="221"/>
  <c r="H58" i="221"/>
  <c r="K51" i="221"/>
  <c r="J51" i="221"/>
  <c r="I51" i="221"/>
  <c r="H51" i="221"/>
  <c r="K50" i="221"/>
  <c r="J50" i="221"/>
  <c r="I50" i="221"/>
  <c r="H50" i="221"/>
  <c r="K49" i="221"/>
  <c r="J49" i="221"/>
  <c r="I49" i="221"/>
  <c r="H49" i="221"/>
  <c r="K48" i="221"/>
  <c r="J48" i="221"/>
  <c r="I48" i="221"/>
  <c r="H48" i="221"/>
  <c r="K47" i="221"/>
  <c r="J47" i="221"/>
  <c r="I47" i="221"/>
  <c r="H47" i="221"/>
  <c r="K46" i="221"/>
  <c r="J46" i="221"/>
  <c r="I46" i="221"/>
  <c r="H46" i="221"/>
  <c r="K45" i="221"/>
  <c r="J45" i="221"/>
  <c r="I45" i="221"/>
  <c r="H45" i="221"/>
  <c r="K44" i="221"/>
  <c r="J44" i="221"/>
  <c r="I44" i="221"/>
  <c r="H44" i="221"/>
  <c r="K43" i="221"/>
  <c r="K52" i="221" s="1"/>
  <c r="K53" i="221" s="1"/>
  <c r="J43" i="221"/>
  <c r="I43" i="221"/>
  <c r="H43" i="221"/>
  <c r="K35" i="221"/>
  <c r="J35" i="221"/>
  <c r="H35" i="221"/>
  <c r="K34" i="221"/>
  <c r="J34" i="221"/>
  <c r="H34" i="221"/>
  <c r="K33" i="221"/>
  <c r="J33" i="221"/>
  <c r="H33" i="221"/>
  <c r="J29" i="221"/>
  <c r="K29" i="221" s="1"/>
  <c r="H29" i="221"/>
  <c r="K20" i="221"/>
  <c r="J20" i="221"/>
  <c r="H20" i="221"/>
  <c r="K19" i="221"/>
  <c r="J19" i="221"/>
  <c r="H19" i="221"/>
  <c r="K18" i="221"/>
  <c r="J18" i="221"/>
  <c r="H18" i="221"/>
  <c r="K17" i="221"/>
  <c r="J17" i="221"/>
  <c r="H17" i="221"/>
  <c r="K16" i="221"/>
  <c r="J16" i="221"/>
  <c r="H16" i="221"/>
  <c r="K15" i="221"/>
  <c r="J15" i="221"/>
  <c r="H15" i="221"/>
  <c r="K14" i="221"/>
  <c r="J14" i="221"/>
  <c r="H14" i="221"/>
  <c r="K13" i="221"/>
  <c r="J13" i="221"/>
  <c r="H13" i="221"/>
  <c r="K12" i="221"/>
  <c r="J12" i="221"/>
  <c r="H12" i="221"/>
  <c r="H11" i="221"/>
  <c r="D3" i="221"/>
  <c r="F6" i="220"/>
  <c r="H72" i="220"/>
  <c r="K67" i="220"/>
  <c r="J67" i="220"/>
  <c r="H67" i="220"/>
  <c r="K66" i="220"/>
  <c r="J66" i="220"/>
  <c r="H66" i="220"/>
  <c r="K65" i="220"/>
  <c r="J65" i="220"/>
  <c r="H65" i="220"/>
  <c r="K64" i="220"/>
  <c r="J64" i="220"/>
  <c r="H64" i="220"/>
  <c r="K63" i="220"/>
  <c r="J63" i="220"/>
  <c r="H63" i="220"/>
  <c r="K62" i="220"/>
  <c r="J62" i="220"/>
  <c r="H62" i="220"/>
  <c r="K61" i="220"/>
  <c r="J61" i="220"/>
  <c r="H61" i="220"/>
  <c r="K60" i="220"/>
  <c r="J60" i="220"/>
  <c r="H60" i="220"/>
  <c r="H59" i="220"/>
  <c r="H58" i="220"/>
  <c r="K51" i="220"/>
  <c r="J51" i="220"/>
  <c r="I51" i="220"/>
  <c r="H51" i="220"/>
  <c r="K50" i="220"/>
  <c r="J50" i="220"/>
  <c r="I50" i="220"/>
  <c r="H50" i="220"/>
  <c r="K49" i="220"/>
  <c r="J49" i="220"/>
  <c r="I49" i="220"/>
  <c r="H49" i="220"/>
  <c r="K48" i="220"/>
  <c r="J48" i="220"/>
  <c r="I48" i="220"/>
  <c r="H48" i="220"/>
  <c r="K47" i="220"/>
  <c r="J47" i="220"/>
  <c r="I47" i="220"/>
  <c r="H47" i="220"/>
  <c r="K46" i="220"/>
  <c r="J46" i="220"/>
  <c r="I46" i="220"/>
  <c r="H46" i="220"/>
  <c r="K45" i="220"/>
  <c r="J45" i="220"/>
  <c r="I45" i="220"/>
  <c r="H45" i="220"/>
  <c r="K44" i="220"/>
  <c r="J44" i="220"/>
  <c r="I44" i="220"/>
  <c r="H44" i="220"/>
  <c r="K43" i="220"/>
  <c r="K52" i="220" s="1"/>
  <c r="K53" i="220" s="1"/>
  <c r="J43" i="220"/>
  <c r="I43" i="220"/>
  <c r="H43" i="220"/>
  <c r="K35" i="220"/>
  <c r="J35" i="220"/>
  <c r="H35" i="220"/>
  <c r="K34" i="220"/>
  <c r="J34" i="220"/>
  <c r="H34" i="220"/>
  <c r="K33" i="220"/>
  <c r="J33" i="220"/>
  <c r="H33" i="220"/>
  <c r="J32" i="220"/>
  <c r="K32" i="220" s="1"/>
  <c r="H32" i="220"/>
  <c r="J31" i="220"/>
  <c r="K31" i="220" s="1"/>
  <c r="H31" i="220"/>
  <c r="K30" i="220"/>
  <c r="H30" i="220"/>
  <c r="J29" i="220"/>
  <c r="K29" i="220" s="1"/>
  <c r="H29" i="220"/>
  <c r="K20" i="220"/>
  <c r="J20" i="220"/>
  <c r="H20" i="220"/>
  <c r="K19" i="220"/>
  <c r="J19" i="220"/>
  <c r="H19" i="220"/>
  <c r="K18" i="220"/>
  <c r="J18" i="220"/>
  <c r="H18" i="220"/>
  <c r="K17" i="220"/>
  <c r="J17" i="220"/>
  <c r="H17" i="220"/>
  <c r="K16" i="220"/>
  <c r="J16" i="220"/>
  <c r="H16" i="220"/>
  <c r="K15" i="220"/>
  <c r="J15" i="220"/>
  <c r="H15" i="220"/>
  <c r="K14" i="220"/>
  <c r="J14" i="220"/>
  <c r="H14" i="220"/>
  <c r="K13" i="220"/>
  <c r="J13" i="220"/>
  <c r="H13" i="220"/>
  <c r="K11" i="220"/>
  <c r="H11" i="220"/>
  <c r="D3" i="220"/>
  <c r="F6" i="219"/>
  <c r="H72" i="219"/>
  <c r="K67" i="219"/>
  <c r="J67" i="219"/>
  <c r="H67" i="219"/>
  <c r="K66" i="219"/>
  <c r="J66" i="219"/>
  <c r="H66" i="219"/>
  <c r="K65" i="219"/>
  <c r="J65" i="219"/>
  <c r="H65" i="219"/>
  <c r="K64" i="219"/>
  <c r="J64" i="219"/>
  <c r="H64" i="219"/>
  <c r="K63" i="219"/>
  <c r="J63" i="219"/>
  <c r="H63" i="219"/>
  <c r="K62" i="219"/>
  <c r="J62" i="219"/>
  <c r="H62" i="219"/>
  <c r="K61" i="219"/>
  <c r="J61" i="219"/>
  <c r="H61" i="219"/>
  <c r="K60" i="219"/>
  <c r="J60" i="219"/>
  <c r="H60" i="219"/>
  <c r="H59" i="219"/>
  <c r="H58" i="219"/>
  <c r="K51" i="219"/>
  <c r="J51" i="219"/>
  <c r="I51" i="219"/>
  <c r="H51" i="219"/>
  <c r="K50" i="219"/>
  <c r="J50" i="219"/>
  <c r="I50" i="219"/>
  <c r="H50" i="219"/>
  <c r="K49" i="219"/>
  <c r="J49" i="219"/>
  <c r="I49" i="219"/>
  <c r="H49" i="219"/>
  <c r="K48" i="219"/>
  <c r="J48" i="219"/>
  <c r="I48" i="219"/>
  <c r="H48" i="219"/>
  <c r="K47" i="219"/>
  <c r="J47" i="219"/>
  <c r="I47" i="219"/>
  <c r="H47" i="219"/>
  <c r="K46" i="219"/>
  <c r="J46" i="219"/>
  <c r="I46" i="219"/>
  <c r="H46" i="219"/>
  <c r="K45" i="219"/>
  <c r="J45" i="219"/>
  <c r="I45" i="219"/>
  <c r="H45" i="219"/>
  <c r="K44" i="219"/>
  <c r="J44" i="219"/>
  <c r="I44" i="219"/>
  <c r="H44" i="219"/>
  <c r="K43" i="219"/>
  <c r="K52" i="219" s="1"/>
  <c r="K53" i="219" s="1"/>
  <c r="J43" i="219"/>
  <c r="I43" i="219"/>
  <c r="H43" i="219"/>
  <c r="K35" i="219"/>
  <c r="J35" i="219"/>
  <c r="H35" i="219"/>
  <c r="K34" i="219"/>
  <c r="J34" i="219"/>
  <c r="H34" i="219"/>
  <c r="K33" i="219"/>
  <c r="J33" i="219"/>
  <c r="H33" i="219"/>
  <c r="J32" i="219"/>
  <c r="K32" i="219" s="1"/>
  <c r="H32" i="219"/>
  <c r="J31" i="219"/>
  <c r="K31" i="219" s="1"/>
  <c r="H31" i="219"/>
  <c r="K30" i="219"/>
  <c r="H30" i="219"/>
  <c r="J29" i="219"/>
  <c r="K29" i="219" s="1"/>
  <c r="H29" i="219"/>
  <c r="K20" i="219"/>
  <c r="J20" i="219"/>
  <c r="H20" i="219"/>
  <c r="K19" i="219"/>
  <c r="J19" i="219"/>
  <c r="H19" i="219"/>
  <c r="K18" i="219"/>
  <c r="J18" i="219"/>
  <c r="H18" i="219"/>
  <c r="K17" i="219"/>
  <c r="J17" i="219"/>
  <c r="H17" i="219"/>
  <c r="K16" i="219"/>
  <c r="J16" i="219"/>
  <c r="H16" i="219"/>
  <c r="K15" i="219"/>
  <c r="J15" i="219"/>
  <c r="H15" i="219"/>
  <c r="K14" i="219"/>
  <c r="J14" i="219"/>
  <c r="H14" i="219"/>
  <c r="K13" i="219"/>
  <c r="J13" i="219"/>
  <c r="H13" i="219"/>
  <c r="K11" i="219"/>
  <c r="H11" i="219"/>
  <c r="D3" i="219"/>
  <c r="F6" i="217"/>
  <c r="H72" i="217"/>
  <c r="K67" i="217"/>
  <c r="J67" i="217"/>
  <c r="H67" i="217"/>
  <c r="K66" i="217"/>
  <c r="J66" i="217"/>
  <c r="H66" i="217"/>
  <c r="K65" i="217"/>
  <c r="J65" i="217"/>
  <c r="H65" i="217"/>
  <c r="K64" i="217"/>
  <c r="J64" i="217"/>
  <c r="H64" i="217"/>
  <c r="K63" i="217"/>
  <c r="J63" i="217"/>
  <c r="H63" i="217"/>
  <c r="K62" i="217"/>
  <c r="J62" i="217"/>
  <c r="H62" i="217"/>
  <c r="K61" i="217"/>
  <c r="J61" i="217"/>
  <c r="H61" i="217"/>
  <c r="K60" i="217"/>
  <c r="J60" i="217"/>
  <c r="H59" i="217"/>
  <c r="H58" i="217"/>
  <c r="K51" i="217"/>
  <c r="J51" i="217"/>
  <c r="I51" i="217"/>
  <c r="H51" i="217"/>
  <c r="K50" i="217"/>
  <c r="J50" i="217"/>
  <c r="I50" i="217"/>
  <c r="H50" i="217"/>
  <c r="K49" i="217"/>
  <c r="J49" i="217"/>
  <c r="I49" i="217"/>
  <c r="H49" i="217"/>
  <c r="K48" i="217"/>
  <c r="J48" i="217"/>
  <c r="I48" i="217"/>
  <c r="H48" i="217"/>
  <c r="K47" i="217"/>
  <c r="J47" i="217"/>
  <c r="I47" i="217"/>
  <c r="H47" i="217"/>
  <c r="K46" i="217"/>
  <c r="J46" i="217"/>
  <c r="I46" i="217"/>
  <c r="H46" i="217"/>
  <c r="K45" i="217"/>
  <c r="K52" i="217" s="1"/>
  <c r="K53" i="217" s="1"/>
  <c r="J45" i="217"/>
  <c r="I45" i="217"/>
  <c r="H45" i="217"/>
  <c r="K35" i="217"/>
  <c r="J35" i="217"/>
  <c r="H35" i="217"/>
  <c r="K34" i="217"/>
  <c r="J34" i="217"/>
  <c r="H34" i="217"/>
  <c r="K33" i="217"/>
  <c r="J33" i="217"/>
  <c r="H33" i="217"/>
  <c r="K32" i="217"/>
  <c r="J32" i="217"/>
  <c r="H32" i="217"/>
  <c r="K31" i="217"/>
  <c r="J31" i="217"/>
  <c r="H31" i="217"/>
  <c r="K30" i="217"/>
  <c r="J30" i="217"/>
  <c r="H30" i="217"/>
  <c r="K29" i="217"/>
  <c r="H29" i="217"/>
  <c r="K20" i="217"/>
  <c r="J20" i="217"/>
  <c r="H20" i="217"/>
  <c r="K19" i="217"/>
  <c r="J19" i="217"/>
  <c r="H19" i="217"/>
  <c r="K18" i="217"/>
  <c r="J18" i="217"/>
  <c r="H18" i="217"/>
  <c r="K17" i="217"/>
  <c r="J17" i="217"/>
  <c r="H17" i="217"/>
  <c r="K16" i="217"/>
  <c r="J16" i="217"/>
  <c r="H16" i="217"/>
  <c r="K15" i="217"/>
  <c r="J15" i="217"/>
  <c r="H15" i="217"/>
  <c r="K14" i="217"/>
  <c r="J14" i="217"/>
  <c r="H14" i="217"/>
  <c r="J13" i="217"/>
  <c r="K13" i="217" s="1"/>
  <c r="H13" i="217"/>
  <c r="J12" i="217"/>
  <c r="K12" i="217" s="1"/>
  <c r="H12" i="217"/>
  <c r="K11" i="217"/>
  <c r="D3" i="217"/>
  <c r="F6" i="216"/>
  <c r="H72" i="216"/>
  <c r="K67" i="216"/>
  <c r="J67" i="216"/>
  <c r="H67" i="216"/>
  <c r="K66" i="216"/>
  <c r="J66" i="216"/>
  <c r="H66" i="216"/>
  <c r="K65" i="216"/>
  <c r="J65" i="216"/>
  <c r="H65" i="216"/>
  <c r="K64" i="216"/>
  <c r="J64" i="216"/>
  <c r="H64" i="216"/>
  <c r="K63" i="216"/>
  <c r="J63" i="216"/>
  <c r="H63" i="216"/>
  <c r="K62" i="216"/>
  <c r="J62" i="216"/>
  <c r="H62" i="216"/>
  <c r="K61" i="216"/>
  <c r="J61" i="216"/>
  <c r="H61" i="216"/>
  <c r="K60" i="216"/>
  <c r="J60" i="216"/>
  <c r="H59" i="216"/>
  <c r="H58" i="216"/>
  <c r="K51" i="216"/>
  <c r="J51" i="216"/>
  <c r="I51" i="216"/>
  <c r="H51" i="216"/>
  <c r="K50" i="216"/>
  <c r="J50" i="216"/>
  <c r="I50" i="216"/>
  <c r="H50" i="216"/>
  <c r="K49" i="216"/>
  <c r="J49" i="216"/>
  <c r="I49" i="216"/>
  <c r="H49" i="216"/>
  <c r="K48" i="216"/>
  <c r="J48" i="216"/>
  <c r="I48" i="216"/>
  <c r="H48" i="216"/>
  <c r="K47" i="216"/>
  <c r="J47" i="216"/>
  <c r="I47" i="216"/>
  <c r="H47" i="216"/>
  <c r="K46" i="216"/>
  <c r="J46" i="216"/>
  <c r="I46" i="216"/>
  <c r="H46" i="216"/>
  <c r="K45" i="216"/>
  <c r="K52" i="216" s="1"/>
  <c r="K53" i="216" s="1"/>
  <c r="J45" i="216"/>
  <c r="I45" i="216"/>
  <c r="H45" i="216"/>
  <c r="K35" i="216"/>
  <c r="J35" i="216"/>
  <c r="H35" i="216"/>
  <c r="K34" i="216"/>
  <c r="J34" i="216"/>
  <c r="H34" i="216"/>
  <c r="K33" i="216"/>
  <c r="J33" i="216"/>
  <c r="H33" i="216"/>
  <c r="K32" i="216"/>
  <c r="J32" i="216"/>
  <c r="H32" i="216"/>
  <c r="K31" i="216"/>
  <c r="J31" i="216"/>
  <c r="H31" i="216"/>
  <c r="K30" i="216"/>
  <c r="J30" i="216"/>
  <c r="H30" i="216"/>
  <c r="K29" i="216"/>
  <c r="H29" i="216"/>
  <c r="K20" i="216"/>
  <c r="J20" i="216"/>
  <c r="H20" i="216"/>
  <c r="K19" i="216"/>
  <c r="J19" i="216"/>
  <c r="H19" i="216"/>
  <c r="K18" i="216"/>
  <c r="J18" i="216"/>
  <c r="H18" i="216"/>
  <c r="K17" i="216"/>
  <c r="J17" i="216"/>
  <c r="H17" i="216"/>
  <c r="K16" i="216"/>
  <c r="J16" i="216"/>
  <c r="H16" i="216"/>
  <c r="K15" i="216"/>
  <c r="J15" i="216"/>
  <c r="H15" i="216"/>
  <c r="K14" i="216"/>
  <c r="J14" i="216"/>
  <c r="H14" i="216"/>
  <c r="J13" i="216"/>
  <c r="K13" i="216" s="1"/>
  <c r="H13" i="216"/>
  <c r="J12" i="216"/>
  <c r="K12" i="216" s="1"/>
  <c r="H12" i="216"/>
  <c r="K11" i="216"/>
  <c r="D3" i="216"/>
  <c r="F6" i="213"/>
  <c r="G6" i="214"/>
  <c r="F6" i="215"/>
  <c r="H72" i="215"/>
  <c r="K67" i="215"/>
  <c r="J67" i="215"/>
  <c r="H67" i="215"/>
  <c r="K66" i="215"/>
  <c r="J66" i="215"/>
  <c r="H66" i="215"/>
  <c r="K65" i="215"/>
  <c r="J65" i="215"/>
  <c r="H65" i="215"/>
  <c r="K64" i="215"/>
  <c r="J64" i="215"/>
  <c r="H64" i="215"/>
  <c r="K63" i="215"/>
  <c r="J63" i="215"/>
  <c r="H63" i="215"/>
  <c r="K62" i="215"/>
  <c r="J62" i="215"/>
  <c r="H62" i="215"/>
  <c r="K61" i="215"/>
  <c r="J61" i="215"/>
  <c r="H61" i="215"/>
  <c r="K60" i="215"/>
  <c r="J60" i="215"/>
  <c r="H59" i="215"/>
  <c r="H58" i="215"/>
  <c r="K51" i="215"/>
  <c r="J51" i="215"/>
  <c r="I51" i="215"/>
  <c r="H51" i="215"/>
  <c r="K50" i="215"/>
  <c r="J50" i="215"/>
  <c r="I50" i="215"/>
  <c r="H50" i="215"/>
  <c r="K49" i="215"/>
  <c r="J49" i="215"/>
  <c r="I49" i="215"/>
  <c r="H49" i="215"/>
  <c r="K48" i="215"/>
  <c r="J48" i="215"/>
  <c r="I48" i="215"/>
  <c r="H48" i="215"/>
  <c r="K47" i="215"/>
  <c r="J47" i="215"/>
  <c r="I47" i="215"/>
  <c r="H47" i="215"/>
  <c r="K46" i="215"/>
  <c r="J46" i="215"/>
  <c r="I46" i="215"/>
  <c r="H46" i="215"/>
  <c r="K45" i="215"/>
  <c r="K52" i="215" s="1"/>
  <c r="K53" i="215" s="1"/>
  <c r="J45" i="215"/>
  <c r="I45" i="215"/>
  <c r="H45" i="215"/>
  <c r="K35" i="215"/>
  <c r="J35" i="215"/>
  <c r="H35" i="215"/>
  <c r="K34" i="215"/>
  <c r="J34" i="215"/>
  <c r="H34" i="215"/>
  <c r="K33" i="215"/>
  <c r="J33" i="215"/>
  <c r="H33" i="215"/>
  <c r="K32" i="215"/>
  <c r="J32" i="215"/>
  <c r="H32" i="215"/>
  <c r="K31" i="215"/>
  <c r="J31" i="215"/>
  <c r="H31" i="215"/>
  <c r="K30" i="215"/>
  <c r="J30" i="215"/>
  <c r="H30" i="215"/>
  <c r="K29" i="215"/>
  <c r="H29" i="215"/>
  <c r="K20" i="215"/>
  <c r="J20" i="215"/>
  <c r="H20" i="215"/>
  <c r="K19" i="215"/>
  <c r="J19" i="215"/>
  <c r="H19" i="215"/>
  <c r="K18" i="215"/>
  <c r="J18" i="215"/>
  <c r="H18" i="215"/>
  <c r="K17" i="215"/>
  <c r="J17" i="215"/>
  <c r="H17" i="215"/>
  <c r="K16" i="215"/>
  <c r="J16" i="215"/>
  <c r="H16" i="215"/>
  <c r="K15" i="215"/>
  <c r="J15" i="215"/>
  <c r="H15" i="215"/>
  <c r="K14" i="215"/>
  <c r="J14" i="215"/>
  <c r="H14" i="215"/>
  <c r="J13" i="215"/>
  <c r="K13" i="215" s="1"/>
  <c r="H13" i="215"/>
  <c r="J12" i="215"/>
  <c r="K12" i="215" s="1"/>
  <c r="H12" i="215"/>
  <c r="K11" i="215"/>
  <c r="D3" i="215"/>
  <c r="H72" i="214"/>
  <c r="K67" i="214"/>
  <c r="J67" i="214"/>
  <c r="H67" i="214"/>
  <c r="K66" i="214"/>
  <c r="J66" i="214"/>
  <c r="H66" i="214"/>
  <c r="K65" i="214"/>
  <c r="J65" i="214"/>
  <c r="H65" i="214"/>
  <c r="K64" i="214"/>
  <c r="J64" i="214"/>
  <c r="H64" i="214"/>
  <c r="K63" i="214"/>
  <c r="J63" i="214"/>
  <c r="H63" i="214"/>
  <c r="K62" i="214"/>
  <c r="J62" i="214"/>
  <c r="H62" i="214"/>
  <c r="K61" i="214"/>
  <c r="J61" i="214"/>
  <c r="H61" i="214"/>
  <c r="K60" i="214"/>
  <c r="J60" i="214"/>
  <c r="H59" i="214"/>
  <c r="H58" i="214"/>
  <c r="K51" i="214"/>
  <c r="J51" i="214"/>
  <c r="I51" i="214"/>
  <c r="H51" i="214"/>
  <c r="K50" i="214"/>
  <c r="J50" i="214"/>
  <c r="I50" i="214"/>
  <c r="H50" i="214"/>
  <c r="K49" i="214"/>
  <c r="J49" i="214"/>
  <c r="I49" i="214"/>
  <c r="H49" i="214"/>
  <c r="K48" i="214"/>
  <c r="J48" i="214"/>
  <c r="I48" i="214"/>
  <c r="H48" i="214"/>
  <c r="K47" i="214"/>
  <c r="J47" i="214"/>
  <c r="I47" i="214"/>
  <c r="H47" i="214"/>
  <c r="K46" i="214"/>
  <c r="J46" i="214"/>
  <c r="I46" i="214"/>
  <c r="H46" i="214"/>
  <c r="K45" i="214"/>
  <c r="K52" i="214" s="1"/>
  <c r="K53" i="214" s="1"/>
  <c r="J45" i="214"/>
  <c r="I45" i="214"/>
  <c r="H45" i="214"/>
  <c r="K35" i="214"/>
  <c r="J35" i="214"/>
  <c r="H35" i="214"/>
  <c r="K34" i="214"/>
  <c r="J34" i="214"/>
  <c r="H34" i="214"/>
  <c r="K33" i="214"/>
  <c r="J33" i="214"/>
  <c r="H33" i="214"/>
  <c r="K32" i="214"/>
  <c r="J32" i="214"/>
  <c r="H32" i="214"/>
  <c r="K31" i="214"/>
  <c r="J31" i="214"/>
  <c r="H31" i="214"/>
  <c r="K30" i="214"/>
  <c r="J30" i="214"/>
  <c r="H30" i="214"/>
  <c r="K29" i="214"/>
  <c r="H29" i="214"/>
  <c r="K20" i="214"/>
  <c r="J20" i="214"/>
  <c r="H20" i="214"/>
  <c r="K19" i="214"/>
  <c r="J19" i="214"/>
  <c r="H19" i="214"/>
  <c r="K18" i="214"/>
  <c r="J18" i="214"/>
  <c r="H18" i="214"/>
  <c r="K17" i="214"/>
  <c r="J17" i="214"/>
  <c r="H17" i="214"/>
  <c r="K16" i="214"/>
  <c r="J16" i="214"/>
  <c r="H16" i="214"/>
  <c r="K15" i="214"/>
  <c r="J15" i="214"/>
  <c r="H15" i="214"/>
  <c r="K14" i="214"/>
  <c r="J14" i="214"/>
  <c r="H14" i="214"/>
  <c r="J13" i="214"/>
  <c r="K13" i="214" s="1"/>
  <c r="H13" i="214"/>
  <c r="J12" i="214"/>
  <c r="K12" i="214" s="1"/>
  <c r="H12" i="214"/>
  <c r="K11" i="214"/>
  <c r="F6" i="214"/>
  <c r="D3" i="214"/>
  <c r="H72" i="213"/>
  <c r="K67" i="213"/>
  <c r="J67" i="213"/>
  <c r="H67" i="213"/>
  <c r="K66" i="213"/>
  <c r="J66" i="213"/>
  <c r="H66" i="213"/>
  <c r="K65" i="213"/>
  <c r="J65" i="213"/>
  <c r="H65" i="213"/>
  <c r="K64" i="213"/>
  <c r="J64" i="213"/>
  <c r="H64" i="213"/>
  <c r="K63" i="213"/>
  <c r="J63" i="213"/>
  <c r="H63" i="213"/>
  <c r="K62" i="213"/>
  <c r="J62" i="213"/>
  <c r="H62" i="213"/>
  <c r="K61" i="213"/>
  <c r="J61" i="213"/>
  <c r="H61" i="213"/>
  <c r="K60" i="213"/>
  <c r="J60" i="213"/>
  <c r="H59" i="213"/>
  <c r="H58" i="213"/>
  <c r="K52" i="213"/>
  <c r="K53" i="213" s="1"/>
  <c r="K51" i="213"/>
  <c r="J51" i="213"/>
  <c r="I51" i="213"/>
  <c r="H51" i="213"/>
  <c r="K50" i="213"/>
  <c r="J50" i="213"/>
  <c r="I50" i="213"/>
  <c r="H50" i="213"/>
  <c r="K49" i="213"/>
  <c r="J49" i="213"/>
  <c r="I49" i="213"/>
  <c r="H49" i="213"/>
  <c r="K48" i="213"/>
  <c r="J48" i="213"/>
  <c r="I48" i="213"/>
  <c r="H48" i="213"/>
  <c r="K47" i="213"/>
  <c r="J47" i="213"/>
  <c r="I47" i="213"/>
  <c r="H47" i="213"/>
  <c r="K46" i="213"/>
  <c r="J46" i="213"/>
  <c r="I46" i="213"/>
  <c r="H46" i="213"/>
  <c r="K45" i="213"/>
  <c r="J45" i="213"/>
  <c r="I45" i="213"/>
  <c r="H45" i="213"/>
  <c r="K35" i="213"/>
  <c r="J35" i="213"/>
  <c r="H35" i="213"/>
  <c r="K34" i="213"/>
  <c r="J34" i="213"/>
  <c r="H34" i="213"/>
  <c r="K33" i="213"/>
  <c r="J33" i="213"/>
  <c r="H33" i="213"/>
  <c r="K32" i="213"/>
  <c r="J32" i="213"/>
  <c r="H32" i="213"/>
  <c r="K31" i="213"/>
  <c r="J31" i="213"/>
  <c r="H31" i="213"/>
  <c r="K30" i="213"/>
  <c r="J30" i="213"/>
  <c r="H30" i="213"/>
  <c r="K29" i="213"/>
  <c r="H29" i="213"/>
  <c r="K20" i="213"/>
  <c r="J20" i="213"/>
  <c r="H20" i="213"/>
  <c r="K19" i="213"/>
  <c r="J19" i="213"/>
  <c r="H19" i="213"/>
  <c r="K18" i="213"/>
  <c r="J18" i="213"/>
  <c r="H18" i="213"/>
  <c r="K17" i="213"/>
  <c r="J17" i="213"/>
  <c r="H17" i="213"/>
  <c r="K16" i="213"/>
  <c r="J16" i="213"/>
  <c r="H16" i="213"/>
  <c r="K15" i="213"/>
  <c r="J15" i="213"/>
  <c r="H15" i="213"/>
  <c r="K14" i="213"/>
  <c r="J14" i="213"/>
  <c r="H14" i="213"/>
  <c r="J13" i="213"/>
  <c r="K13" i="213" s="1"/>
  <c r="H13" i="213"/>
  <c r="J12" i="213"/>
  <c r="K12" i="213" s="1"/>
  <c r="H12" i="213"/>
  <c r="K11" i="213"/>
  <c r="D3" i="213"/>
  <c r="K6" i="212"/>
  <c r="H72" i="212"/>
  <c r="K67" i="212"/>
  <c r="J67" i="212"/>
  <c r="H67" i="212"/>
  <c r="K66" i="212"/>
  <c r="J66" i="212"/>
  <c r="H66" i="212"/>
  <c r="K65" i="212"/>
  <c r="J65" i="212"/>
  <c r="H65" i="212"/>
  <c r="K64" i="212"/>
  <c r="J64" i="212"/>
  <c r="H64" i="212"/>
  <c r="K63" i="212"/>
  <c r="J63" i="212"/>
  <c r="H63" i="212"/>
  <c r="K62" i="212"/>
  <c r="J62" i="212"/>
  <c r="H62" i="212"/>
  <c r="K61" i="212"/>
  <c r="J61" i="212"/>
  <c r="H61" i="212"/>
  <c r="I60" i="212"/>
  <c r="H60" i="212"/>
  <c r="H59" i="212"/>
  <c r="K52" i="212"/>
  <c r="K53" i="212" s="1"/>
  <c r="K51" i="212"/>
  <c r="J51" i="212"/>
  <c r="I51" i="212"/>
  <c r="H51" i="212"/>
  <c r="K50" i="212"/>
  <c r="J50" i="212"/>
  <c r="I50" i="212"/>
  <c r="H50" i="212"/>
  <c r="K49" i="212"/>
  <c r="J49" i="212"/>
  <c r="I49" i="212"/>
  <c r="H49" i="212"/>
  <c r="K48" i="212"/>
  <c r="J48" i="212"/>
  <c r="I48" i="212"/>
  <c r="H48" i="212"/>
  <c r="K47" i="212"/>
  <c r="J47" i="212"/>
  <c r="I47" i="212"/>
  <c r="H47" i="212"/>
  <c r="K46" i="212"/>
  <c r="J46" i="212"/>
  <c r="I46" i="212"/>
  <c r="H46" i="212"/>
  <c r="K45" i="212"/>
  <c r="J45" i="212"/>
  <c r="I45" i="212"/>
  <c r="H45" i="212"/>
  <c r="K44" i="212"/>
  <c r="J44" i="212"/>
  <c r="I44" i="212"/>
  <c r="H44" i="212"/>
  <c r="K43" i="212"/>
  <c r="J43" i="212"/>
  <c r="I43" i="212"/>
  <c r="H43" i="212"/>
  <c r="K42" i="212"/>
  <c r="K35" i="212"/>
  <c r="J35" i="212"/>
  <c r="H35" i="212"/>
  <c r="K29" i="212"/>
  <c r="K20" i="212"/>
  <c r="J20" i="212"/>
  <c r="H20" i="212"/>
  <c r="K19" i="212"/>
  <c r="J19" i="212"/>
  <c r="H19" i="212"/>
  <c r="K18" i="212"/>
  <c r="J18" i="212"/>
  <c r="H18" i="212"/>
  <c r="K17" i="212"/>
  <c r="J17" i="212"/>
  <c r="H17" i="212"/>
  <c r="K16" i="212"/>
  <c r="J16" i="212"/>
  <c r="H16" i="212"/>
  <c r="K15" i="212"/>
  <c r="J15" i="212"/>
  <c r="H15" i="212"/>
  <c r="K14" i="212"/>
  <c r="J14" i="212"/>
  <c r="H14" i="212"/>
  <c r="K13" i="212"/>
  <c r="J13" i="212"/>
  <c r="H13" i="212"/>
  <c r="K12" i="212"/>
  <c r="J12" i="212"/>
  <c r="H12" i="212"/>
  <c r="K11" i="212"/>
  <c r="J11" i="212"/>
  <c r="H11" i="212"/>
  <c r="F6" i="212"/>
  <c r="D3" i="212"/>
  <c r="F6" i="211"/>
  <c r="H72" i="211"/>
  <c r="K67" i="211"/>
  <c r="J67" i="211"/>
  <c r="H67" i="211"/>
  <c r="K66" i="211"/>
  <c r="J66" i="211"/>
  <c r="H66" i="211"/>
  <c r="K65" i="211"/>
  <c r="J65" i="211"/>
  <c r="H65" i="211"/>
  <c r="K64" i="211"/>
  <c r="J64" i="211"/>
  <c r="H64" i="211"/>
  <c r="K63" i="211"/>
  <c r="J63" i="211"/>
  <c r="H63" i="211"/>
  <c r="K62" i="211"/>
  <c r="J62" i="211"/>
  <c r="H62" i="211"/>
  <c r="K61" i="211"/>
  <c r="J61" i="211"/>
  <c r="H61" i="211"/>
  <c r="K60" i="211"/>
  <c r="J60" i="211"/>
  <c r="H60" i="211"/>
  <c r="H58" i="211"/>
  <c r="K51" i="211"/>
  <c r="J51" i="211"/>
  <c r="I51" i="211"/>
  <c r="H51" i="211"/>
  <c r="K50" i="211"/>
  <c r="J50" i="211"/>
  <c r="I50" i="211"/>
  <c r="H50" i="211"/>
  <c r="K49" i="211"/>
  <c r="J49" i="211"/>
  <c r="I49" i="211"/>
  <c r="H49" i="211"/>
  <c r="K48" i="211"/>
  <c r="J48" i="211"/>
  <c r="I48" i="211"/>
  <c r="H48" i="211"/>
  <c r="K47" i="211"/>
  <c r="J47" i="211"/>
  <c r="I47" i="211"/>
  <c r="H47" i="211"/>
  <c r="K46" i="211"/>
  <c r="J46" i="211"/>
  <c r="I46" i="211"/>
  <c r="H46" i="211"/>
  <c r="K45" i="211"/>
  <c r="J45" i="211"/>
  <c r="I45" i="211"/>
  <c r="H45" i="211"/>
  <c r="K44" i="211"/>
  <c r="J44" i="211"/>
  <c r="I44" i="211"/>
  <c r="H44" i="211"/>
  <c r="K43" i="211"/>
  <c r="J43" i="211"/>
  <c r="I43" i="211"/>
  <c r="H43" i="211"/>
  <c r="K42" i="211"/>
  <c r="K52" i="211" s="1"/>
  <c r="K53" i="211" s="1"/>
  <c r="J42" i="211"/>
  <c r="I42" i="211"/>
  <c r="H42" i="211"/>
  <c r="K35" i="211"/>
  <c r="J35" i="211"/>
  <c r="H35" i="211"/>
  <c r="K34" i="211"/>
  <c r="J34" i="211"/>
  <c r="H34" i="211"/>
  <c r="K33" i="211"/>
  <c r="J33" i="211"/>
  <c r="H33" i="211"/>
  <c r="K32" i="211"/>
  <c r="J32" i="211"/>
  <c r="H32" i="211"/>
  <c r="K31" i="211"/>
  <c r="J31" i="211"/>
  <c r="H31" i="211"/>
  <c r="J30" i="211"/>
  <c r="K30" i="211" s="1"/>
  <c r="H30" i="211"/>
  <c r="K29" i="211"/>
  <c r="J29" i="211"/>
  <c r="H29" i="211"/>
  <c r="K20" i="211"/>
  <c r="J20" i="211"/>
  <c r="H20" i="211"/>
  <c r="K19" i="211"/>
  <c r="J19" i="211"/>
  <c r="H19" i="211"/>
  <c r="K18" i="211"/>
  <c r="J18" i="211"/>
  <c r="H18" i="211"/>
  <c r="K17" i="211"/>
  <c r="J17" i="211"/>
  <c r="H17" i="211"/>
  <c r="K16" i="211"/>
  <c r="J16" i="211"/>
  <c r="H16" i="211"/>
  <c r="K15" i="211"/>
  <c r="J15" i="211"/>
  <c r="H15" i="211"/>
  <c r="K14" i="211"/>
  <c r="J14" i="211"/>
  <c r="H14" i="211"/>
  <c r="K13" i="211"/>
  <c r="J13" i="211"/>
  <c r="H13" i="211"/>
  <c r="K12" i="211"/>
  <c r="J12" i="211"/>
  <c r="H12" i="211"/>
  <c r="K11" i="211"/>
  <c r="D3" i="211"/>
  <c r="K6" i="210"/>
  <c r="F6" i="210"/>
  <c r="H72" i="210"/>
  <c r="K67" i="210"/>
  <c r="J67" i="210"/>
  <c r="H67" i="210"/>
  <c r="K66" i="210"/>
  <c r="J66" i="210"/>
  <c r="H66" i="210"/>
  <c r="K65" i="210"/>
  <c r="J65" i="210"/>
  <c r="H65" i="210"/>
  <c r="K64" i="210"/>
  <c r="J64" i="210"/>
  <c r="H64" i="210"/>
  <c r="K63" i="210"/>
  <c r="J63" i="210"/>
  <c r="H63" i="210"/>
  <c r="K62" i="210"/>
  <c r="J62" i="210"/>
  <c r="H62" i="210"/>
  <c r="K61" i="210"/>
  <c r="J61" i="210"/>
  <c r="H61" i="210"/>
  <c r="K60" i="210"/>
  <c r="J60" i="210"/>
  <c r="H60" i="210"/>
  <c r="H58" i="210"/>
  <c r="K51" i="210"/>
  <c r="J51" i="210"/>
  <c r="I51" i="210"/>
  <c r="H51" i="210"/>
  <c r="K50" i="210"/>
  <c r="J50" i="210"/>
  <c r="I50" i="210"/>
  <c r="H50" i="210"/>
  <c r="K49" i="210"/>
  <c r="J49" i="210"/>
  <c r="I49" i="210"/>
  <c r="H49" i="210"/>
  <c r="K48" i="210"/>
  <c r="J48" i="210"/>
  <c r="I48" i="210"/>
  <c r="H48" i="210"/>
  <c r="K47" i="210"/>
  <c r="J47" i="210"/>
  <c r="I47" i="210"/>
  <c r="H47" i="210"/>
  <c r="K46" i="210"/>
  <c r="J46" i="210"/>
  <c r="I46" i="210"/>
  <c r="H46" i="210"/>
  <c r="K45" i="210"/>
  <c r="J45" i="210"/>
  <c r="I45" i="210"/>
  <c r="H45" i="210"/>
  <c r="K44" i="210"/>
  <c r="J44" i="210"/>
  <c r="I44" i="210"/>
  <c r="H44" i="210"/>
  <c r="K43" i="210"/>
  <c r="J43" i="210"/>
  <c r="I43" i="210"/>
  <c r="H43" i="210"/>
  <c r="K42" i="210"/>
  <c r="K52" i="210" s="1"/>
  <c r="K53" i="210" s="1"/>
  <c r="J42" i="210"/>
  <c r="I42" i="210"/>
  <c r="H42" i="210"/>
  <c r="K35" i="210"/>
  <c r="J35" i="210"/>
  <c r="H35" i="210"/>
  <c r="K34" i="210"/>
  <c r="J34" i="210"/>
  <c r="H34" i="210"/>
  <c r="K33" i="210"/>
  <c r="J33" i="210"/>
  <c r="H33" i="210"/>
  <c r="K32" i="210"/>
  <c r="J32" i="210"/>
  <c r="H32" i="210"/>
  <c r="K31" i="210"/>
  <c r="J31" i="210"/>
  <c r="H31" i="210"/>
  <c r="J30" i="210"/>
  <c r="K30" i="210" s="1"/>
  <c r="H30" i="210"/>
  <c r="J29" i="210"/>
  <c r="K29" i="210" s="1"/>
  <c r="H29" i="210"/>
  <c r="K20" i="210"/>
  <c r="J20" i="210"/>
  <c r="H20" i="210"/>
  <c r="K19" i="210"/>
  <c r="J19" i="210"/>
  <c r="H19" i="210"/>
  <c r="K18" i="210"/>
  <c r="J18" i="210"/>
  <c r="H18" i="210"/>
  <c r="K17" i="210"/>
  <c r="J17" i="210"/>
  <c r="H17" i="210"/>
  <c r="K16" i="210"/>
  <c r="J16" i="210"/>
  <c r="H16" i="210"/>
  <c r="K15" i="210"/>
  <c r="J15" i="210"/>
  <c r="H15" i="210"/>
  <c r="K14" i="210"/>
  <c r="J14" i="210"/>
  <c r="H14" i="210"/>
  <c r="K13" i="210"/>
  <c r="J13" i="210"/>
  <c r="H13" i="210"/>
  <c r="K12" i="210"/>
  <c r="J12" i="210"/>
  <c r="H12" i="210"/>
  <c r="K11" i="210"/>
  <c r="D3" i="210"/>
  <c r="F6" i="209"/>
  <c r="H72" i="209"/>
  <c r="K67" i="209"/>
  <c r="J67" i="209"/>
  <c r="H67" i="209"/>
  <c r="K66" i="209"/>
  <c r="J66" i="209"/>
  <c r="H66" i="209"/>
  <c r="K65" i="209"/>
  <c r="J65" i="209"/>
  <c r="H65" i="209"/>
  <c r="K64" i="209"/>
  <c r="J64" i="209"/>
  <c r="H64" i="209"/>
  <c r="K63" i="209"/>
  <c r="J63" i="209"/>
  <c r="H63" i="209"/>
  <c r="K62" i="209"/>
  <c r="J62" i="209"/>
  <c r="H62" i="209"/>
  <c r="K61" i="209"/>
  <c r="J61" i="209"/>
  <c r="H61" i="209"/>
  <c r="K60" i="209"/>
  <c r="J60" i="209"/>
  <c r="H60" i="209"/>
  <c r="H58" i="209"/>
  <c r="K51" i="209"/>
  <c r="J51" i="209"/>
  <c r="I51" i="209"/>
  <c r="H51" i="209"/>
  <c r="K50" i="209"/>
  <c r="J50" i="209"/>
  <c r="I50" i="209"/>
  <c r="H50" i="209"/>
  <c r="K49" i="209"/>
  <c r="J49" i="209"/>
  <c r="I49" i="209"/>
  <c r="H49" i="209"/>
  <c r="K48" i="209"/>
  <c r="J48" i="209"/>
  <c r="I48" i="209"/>
  <c r="H48" i="209"/>
  <c r="K47" i="209"/>
  <c r="J47" i="209"/>
  <c r="I47" i="209"/>
  <c r="H47" i="209"/>
  <c r="K46" i="209"/>
  <c r="J46" i="209"/>
  <c r="I46" i="209"/>
  <c r="H46" i="209"/>
  <c r="K45" i="209"/>
  <c r="J45" i="209"/>
  <c r="I45" i="209"/>
  <c r="H45" i="209"/>
  <c r="K44" i="209"/>
  <c r="J44" i="209"/>
  <c r="I44" i="209"/>
  <c r="H44" i="209"/>
  <c r="K43" i="209"/>
  <c r="J43" i="209"/>
  <c r="I43" i="209"/>
  <c r="H43" i="209"/>
  <c r="K42" i="209"/>
  <c r="K52" i="209" s="1"/>
  <c r="K53" i="209" s="1"/>
  <c r="J42" i="209"/>
  <c r="I42" i="209"/>
  <c r="H42" i="209"/>
  <c r="K35" i="209"/>
  <c r="J35" i="209"/>
  <c r="H35" i="209"/>
  <c r="K34" i="209"/>
  <c r="J34" i="209"/>
  <c r="H34" i="209"/>
  <c r="K33" i="209"/>
  <c r="J33" i="209"/>
  <c r="H33" i="209"/>
  <c r="K32" i="209"/>
  <c r="J32" i="209"/>
  <c r="H32" i="209"/>
  <c r="K31" i="209"/>
  <c r="J31" i="209"/>
  <c r="H31" i="209"/>
  <c r="J30" i="209"/>
  <c r="K30" i="209" s="1"/>
  <c r="H30" i="209"/>
  <c r="K29" i="209"/>
  <c r="J29" i="209"/>
  <c r="H29" i="209"/>
  <c r="K20" i="209"/>
  <c r="J20" i="209"/>
  <c r="H20" i="209"/>
  <c r="K19" i="209"/>
  <c r="J19" i="209"/>
  <c r="H19" i="209"/>
  <c r="K18" i="209"/>
  <c r="J18" i="209"/>
  <c r="H18" i="209"/>
  <c r="K17" i="209"/>
  <c r="J17" i="209"/>
  <c r="H17" i="209"/>
  <c r="K16" i="209"/>
  <c r="J16" i="209"/>
  <c r="H16" i="209"/>
  <c r="K15" i="209"/>
  <c r="J15" i="209"/>
  <c r="H15" i="209"/>
  <c r="K14" i="209"/>
  <c r="J14" i="209"/>
  <c r="H14" i="209"/>
  <c r="K13" i="209"/>
  <c r="J13" i="209"/>
  <c r="H13" i="209"/>
  <c r="K12" i="209"/>
  <c r="J12" i="209"/>
  <c r="H12" i="209"/>
  <c r="K11" i="209"/>
  <c r="J11" i="209"/>
  <c r="H11" i="209"/>
  <c r="D3" i="209"/>
  <c r="H72" i="208"/>
  <c r="K67" i="208"/>
  <c r="J67" i="208"/>
  <c r="H67" i="208"/>
  <c r="K66" i="208"/>
  <c r="J66" i="208"/>
  <c r="H66" i="208"/>
  <c r="K65" i="208"/>
  <c r="J65" i="208"/>
  <c r="H65" i="208"/>
  <c r="K64" i="208"/>
  <c r="J64" i="208"/>
  <c r="H64" i="208"/>
  <c r="K63" i="208"/>
  <c r="J63" i="208"/>
  <c r="H63" i="208"/>
  <c r="K62" i="208"/>
  <c r="J62" i="208"/>
  <c r="H62" i="208"/>
  <c r="K61" i="208"/>
  <c r="J61" i="208"/>
  <c r="H61" i="208"/>
  <c r="K60" i="208"/>
  <c r="J60" i="208"/>
  <c r="H60" i="208"/>
  <c r="H59" i="208"/>
  <c r="H58" i="208"/>
  <c r="K51" i="208"/>
  <c r="J51" i="208"/>
  <c r="I51" i="208"/>
  <c r="H51" i="208"/>
  <c r="K50" i="208"/>
  <c r="J50" i="208"/>
  <c r="I50" i="208"/>
  <c r="H50" i="208"/>
  <c r="K49" i="208"/>
  <c r="J49" i="208"/>
  <c r="I49" i="208"/>
  <c r="H49" i="208"/>
  <c r="K48" i="208"/>
  <c r="J48" i="208"/>
  <c r="I48" i="208"/>
  <c r="H48" i="208"/>
  <c r="K47" i="208"/>
  <c r="J47" i="208"/>
  <c r="I47" i="208"/>
  <c r="H47" i="208"/>
  <c r="K46" i="208"/>
  <c r="J46" i="208"/>
  <c r="I46" i="208"/>
  <c r="H46" i="208"/>
  <c r="K45" i="208"/>
  <c r="J45" i="208"/>
  <c r="I45" i="208"/>
  <c r="H45" i="208"/>
  <c r="K44" i="208"/>
  <c r="J44" i="208"/>
  <c r="I44" i="208"/>
  <c r="H44" i="208"/>
  <c r="K43" i="208"/>
  <c r="J43" i="208"/>
  <c r="I43" i="208"/>
  <c r="H43" i="208"/>
  <c r="K42" i="208"/>
  <c r="K52" i="208" s="1"/>
  <c r="K53" i="208" s="1"/>
  <c r="J42" i="208"/>
  <c r="H42" i="208"/>
  <c r="K35" i="208"/>
  <c r="J35" i="208"/>
  <c r="H35" i="208"/>
  <c r="K34" i="208"/>
  <c r="J34" i="208"/>
  <c r="H34" i="208"/>
  <c r="K33" i="208"/>
  <c r="J33" i="208"/>
  <c r="H33" i="208"/>
  <c r="K32" i="208"/>
  <c r="J32" i="208"/>
  <c r="H32" i="208"/>
  <c r="K31" i="208"/>
  <c r="J31" i="208"/>
  <c r="H31" i="208"/>
  <c r="J30" i="208"/>
  <c r="K30" i="208" s="1"/>
  <c r="H30" i="208"/>
  <c r="J29" i="208"/>
  <c r="K29" i="208" s="1"/>
  <c r="H29" i="208"/>
  <c r="K20" i="208"/>
  <c r="J20" i="208"/>
  <c r="H20" i="208"/>
  <c r="K19" i="208"/>
  <c r="J19" i="208"/>
  <c r="H19" i="208"/>
  <c r="K18" i="208"/>
  <c r="J18" i="208"/>
  <c r="H18" i="208"/>
  <c r="K17" i="208"/>
  <c r="J17" i="208"/>
  <c r="H17" i="208"/>
  <c r="K16" i="208"/>
  <c r="J16" i="208"/>
  <c r="H16" i="208"/>
  <c r="K15" i="208"/>
  <c r="J15" i="208"/>
  <c r="H15" i="208"/>
  <c r="K14" i="208"/>
  <c r="J14" i="208"/>
  <c r="H14" i="208"/>
  <c r="K13" i="208"/>
  <c r="J13" i="208"/>
  <c r="H13" i="208"/>
  <c r="K12" i="208"/>
  <c r="J12" i="208"/>
  <c r="H12" i="208"/>
  <c r="K11" i="208"/>
  <c r="J11" i="208"/>
  <c r="H11" i="208"/>
  <c r="D3" i="208"/>
  <c r="H72" i="207"/>
  <c r="K67" i="207"/>
  <c r="J67" i="207"/>
  <c r="H67" i="207"/>
  <c r="K66" i="207"/>
  <c r="J66" i="207"/>
  <c r="H66" i="207"/>
  <c r="K65" i="207"/>
  <c r="J65" i="207"/>
  <c r="H65" i="207"/>
  <c r="K64" i="207"/>
  <c r="J64" i="207"/>
  <c r="H64" i="207"/>
  <c r="K63" i="207"/>
  <c r="J63" i="207"/>
  <c r="H63" i="207"/>
  <c r="K62" i="207"/>
  <c r="J62" i="207"/>
  <c r="H62" i="207"/>
  <c r="K61" i="207"/>
  <c r="J61" i="207"/>
  <c r="H61" i="207"/>
  <c r="K60" i="207"/>
  <c r="J60" i="207"/>
  <c r="H60" i="207"/>
  <c r="H59" i="207"/>
  <c r="H58" i="207"/>
  <c r="K51" i="207"/>
  <c r="J51" i="207"/>
  <c r="I51" i="207"/>
  <c r="H51" i="207"/>
  <c r="K50" i="207"/>
  <c r="J50" i="207"/>
  <c r="I50" i="207"/>
  <c r="H50" i="207"/>
  <c r="K49" i="207"/>
  <c r="J49" i="207"/>
  <c r="I49" i="207"/>
  <c r="H49" i="207"/>
  <c r="K48" i="207"/>
  <c r="J48" i="207"/>
  <c r="I48" i="207"/>
  <c r="H48" i="207"/>
  <c r="K47" i="207"/>
  <c r="J47" i="207"/>
  <c r="I47" i="207"/>
  <c r="H47" i="207"/>
  <c r="K46" i="207"/>
  <c r="J46" i="207"/>
  <c r="I46" i="207"/>
  <c r="H46" i="207"/>
  <c r="K45" i="207"/>
  <c r="J45" i="207"/>
  <c r="I45" i="207"/>
  <c r="H45" i="207"/>
  <c r="K44" i="207"/>
  <c r="J44" i="207"/>
  <c r="I44" i="207"/>
  <c r="H44" i="207"/>
  <c r="K43" i="207"/>
  <c r="J43" i="207"/>
  <c r="I43" i="207"/>
  <c r="H43" i="207"/>
  <c r="K42" i="207"/>
  <c r="K52" i="207" s="1"/>
  <c r="K53" i="207" s="1"/>
  <c r="J42" i="207"/>
  <c r="H42" i="207"/>
  <c r="I42" i="207" s="1"/>
  <c r="K35" i="207"/>
  <c r="J35" i="207"/>
  <c r="H35" i="207"/>
  <c r="K34" i="207"/>
  <c r="J34" i="207"/>
  <c r="H34" i="207"/>
  <c r="K33" i="207"/>
  <c r="J33" i="207"/>
  <c r="H33" i="207"/>
  <c r="K32" i="207"/>
  <c r="J32" i="207"/>
  <c r="H32" i="207"/>
  <c r="K31" i="207"/>
  <c r="J31" i="207"/>
  <c r="H31" i="207"/>
  <c r="J30" i="207"/>
  <c r="K30" i="207" s="1"/>
  <c r="H30" i="207"/>
  <c r="J29" i="207"/>
  <c r="K29" i="207" s="1"/>
  <c r="H29" i="207"/>
  <c r="K20" i="207"/>
  <c r="J20" i="207"/>
  <c r="H20" i="207"/>
  <c r="K19" i="207"/>
  <c r="J19" i="207"/>
  <c r="H19" i="207"/>
  <c r="K18" i="207"/>
  <c r="J18" i="207"/>
  <c r="H18" i="207"/>
  <c r="K17" i="207"/>
  <c r="J17" i="207"/>
  <c r="H17" i="207"/>
  <c r="K16" i="207"/>
  <c r="J16" i="207"/>
  <c r="H16" i="207"/>
  <c r="K15" i="207"/>
  <c r="J15" i="207"/>
  <c r="H15" i="207"/>
  <c r="K14" i="207"/>
  <c r="J14" i="207"/>
  <c r="H14" i="207"/>
  <c r="K13" i="207"/>
  <c r="J13" i="207"/>
  <c r="H13" i="207"/>
  <c r="K12" i="207"/>
  <c r="J12" i="207"/>
  <c r="H12" i="207"/>
  <c r="K11" i="207"/>
  <c r="J11" i="207"/>
  <c r="H11" i="207"/>
  <c r="F6" i="207"/>
  <c r="D3" i="207"/>
  <c r="H71" i="205"/>
  <c r="K66" i="205"/>
  <c r="J66" i="205"/>
  <c r="H66" i="205"/>
  <c r="K65" i="205"/>
  <c r="J65" i="205"/>
  <c r="H65" i="205"/>
  <c r="K64" i="205"/>
  <c r="J64" i="205"/>
  <c r="H64" i="205"/>
  <c r="K63" i="205"/>
  <c r="J63" i="205"/>
  <c r="H63" i="205"/>
  <c r="K62" i="205"/>
  <c r="J62" i="205"/>
  <c r="H62" i="205"/>
  <c r="K61" i="205"/>
  <c r="J61" i="205"/>
  <c r="H61" i="205"/>
  <c r="K60" i="205"/>
  <c r="J60" i="205"/>
  <c r="H60" i="205"/>
  <c r="K59" i="205"/>
  <c r="J59" i="205"/>
  <c r="H59" i="205"/>
  <c r="H58" i="205"/>
  <c r="K52" i="205"/>
  <c r="K53" i="205" s="1"/>
  <c r="K51" i="205"/>
  <c r="J51" i="205"/>
  <c r="I51" i="205"/>
  <c r="H51" i="205"/>
  <c r="K50" i="205"/>
  <c r="J50" i="205"/>
  <c r="I50" i="205"/>
  <c r="H50" i="205"/>
  <c r="K49" i="205"/>
  <c r="J49" i="205"/>
  <c r="I49" i="205"/>
  <c r="H49" i="205"/>
  <c r="K48" i="205"/>
  <c r="J48" i="205"/>
  <c r="I48" i="205"/>
  <c r="H48" i="205"/>
  <c r="K47" i="205"/>
  <c r="J47" i="205"/>
  <c r="I47" i="205"/>
  <c r="H47" i="205"/>
  <c r="K46" i="205"/>
  <c r="J46" i="205"/>
  <c r="I46" i="205"/>
  <c r="H46" i="205"/>
  <c r="K45" i="205"/>
  <c r="J45" i="205"/>
  <c r="I45" i="205"/>
  <c r="H45" i="205"/>
  <c r="K44" i="205"/>
  <c r="J44" i="205"/>
  <c r="I44" i="205"/>
  <c r="H44" i="205"/>
  <c r="K43" i="205"/>
  <c r="J43" i="205"/>
  <c r="I43" i="205"/>
  <c r="H43" i="205"/>
  <c r="K35" i="205"/>
  <c r="J35" i="205"/>
  <c r="H35" i="205"/>
  <c r="K34" i="205"/>
  <c r="J34" i="205"/>
  <c r="H34" i="205"/>
  <c r="K33" i="205"/>
  <c r="J33" i="205"/>
  <c r="H33" i="205"/>
  <c r="K30" i="205"/>
  <c r="J29" i="205"/>
  <c r="K29" i="205" s="1"/>
  <c r="H29" i="205"/>
  <c r="K20" i="205"/>
  <c r="J20" i="205"/>
  <c r="H20" i="205"/>
  <c r="K19" i="205"/>
  <c r="J19" i="205"/>
  <c r="H19" i="205"/>
  <c r="K18" i="205"/>
  <c r="J18" i="205"/>
  <c r="H18" i="205"/>
  <c r="K17" i="205"/>
  <c r="J17" i="205"/>
  <c r="H17" i="205"/>
  <c r="K16" i="205"/>
  <c r="J16" i="205"/>
  <c r="H16" i="205"/>
  <c r="K15" i="205"/>
  <c r="J15" i="205"/>
  <c r="H15" i="205"/>
  <c r="K14" i="205"/>
  <c r="J14" i="205"/>
  <c r="H14" i="205"/>
  <c r="K13" i="205"/>
  <c r="J13" i="205"/>
  <c r="H13" i="205"/>
  <c r="K12" i="205"/>
  <c r="J12" i="205"/>
  <c r="H12" i="205"/>
  <c r="K11" i="205"/>
  <c r="J11" i="205"/>
  <c r="H11" i="205"/>
  <c r="K6" i="205"/>
  <c r="F6" i="205"/>
  <c r="D3" i="205"/>
  <c r="K30" i="204"/>
  <c r="K6" i="204"/>
  <c r="F6" i="204"/>
  <c r="H71" i="204"/>
  <c r="K66" i="204"/>
  <c r="J66" i="204"/>
  <c r="H66" i="204"/>
  <c r="K65" i="204"/>
  <c r="J65" i="204"/>
  <c r="H65" i="204"/>
  <c r="K64" i="204"/>
  <c r="J64" i="204"/>
  <c r="H64" i="204"/>
  <c r="K63" i="204"/>
  <c r="J63" i="204"/>
  <c r="H63" i="204"/>
  <c r="K62" i="204"/>
  <c r="J62" i="204"/>
  <c r="H62" i="204"/>
  <c r="K61" i="204"/>
  <c r="J61" i="204"/>
  <c r="H61" i="204"/>
  <c r="K60" i="204"/>
  <c r="J60" i="204"/>
  <c r="H60" i="204"/>
  <c r="K59" i="204"/>
  <c r="J59" i="204"/>
  <c r="H59" i="204"/>
  <c r="H58" i="204"/>
  <c r="K51" i="204"/>
  <c r="J51" i="204"/>
  <c r="I51" i="204"/>
  <c r="H51" i="204"/>
  <c r="K50" i="204"/>
  <c r="J50" i="204"/>
  <c r="I50" i="204"/>
  <c r="H50" i="204"/>
  <c r="K49" i="204"/>
  <c r="J49" i="204"/>
  <c r="I49" i="204"/>
  <c r="H49" i="204"/>
  <c r="K48" i="204"/>
  <c r="J48" i="204"/>
  <c r="I48" i="204"/>
  <c r="H48" i="204"/>
  <c r="K47" i="204"/>
  <c r="J47" i="204"/>
  <c r="I47" i="204"/>
  <c r="H47" i="204"/>
  <c r="K46" i="204"/>
  <c r="J46" i="204"/>
  <c r="I46" i="204"/>
  <c r="H46" i="204"/>
  <c r="K45" i="204"/>
  <c r="J45" i="204"/>
  <c r="I45" i="204"/>
  <c r="H45" i="204"/>
  <c r="K44" i="204"/>
  <c r="J44" i="204"/>
  <c r="I44" i="204"/>
  <c r="H44" i="204"/>
  <c r="K43" i="204"/>
  <c r="K52" i="204" s="1"/>
  <c r="K53" i="204" s="1"/>
  <c r="J43" i="204"/>
  <c r="I43" i="204"/>
  <c r="H43" i="204"/>
  <c r="K35" i="204"/>
  <c r="J35" i="204"/>
  <c r="H35" i="204"/>
  <c r="K34" i="204"/>
  <c r="J34" i="204"/>
  <c r="H34" i="204"/>
  <c r="K33" i="204"/>
  <c r="J33" i="204"/>
  <c r="H33" i="204"/>
  <c r="J29" i="204"/>
  <c r="K29" i="204" s="1"/>
  <c r="H29" i="204"/>
  <c r="K20" i="204"/>
  <c r="J20" i="204"/>
  <c r="H20" i="204"/>
  <c r="K19" i="204"/>
  <c r="J19" i="204"/>
  <c r="H19" i="204"/>
  <c r="K18" i="204"/>
  <c r="J18" i="204"/>
  <c r="H18" i="204"/>
  <c r="K17" i="204"/>
  <c r="J17" i="204"/>
  <c r="H17" i="204"/>
  <c r="K16" i="204"/>
  <c r="J16" i="204"/>
  <c r="H16" i="204"/>
  <c r="K15" i="204"/>
  <c r="J15" i="204"/>
  <c r="H15" i="204"/>
  <c r="K14" i="204"/>
  <c r="J14" i="204"/>
  <c r="H14" i="204"/>
  <c r="K13" i="204"/>
  <c r="J13" i="204"/>
  <c r="H13" i="204"/>
  <c r="K12" i="204"/>
  <c r="J12" i="204"/>
  <c r="H12" i="204"/>
  <c r="K11" i="204"/>
  <c r="J11" i="204"/>
  <c r="H11" i="204"/>
  <c r="D3" i="204"/>
  <c r="H72" i="206"/>
  <c r="K67" i="206"/>
  <c r="J67" i="206"/>
  <c r="H67" i="206"/>
  <c r="K66" i="206"/>
  <c r="J66" i="206"/>
  <c r="H66" i="206"/>
  <c r="K65" i="206"/>
  <c r="J65" i="206"/>
  <c r="H65" i="206"/>
  <c r="K64" i="206"/>
  <c r="J64" i="206"/>
  <c r="H64" i="206"/>
  <c r="K63" i="206"/>
  <c r="J63" i="206"/>
  <c r="H63" i="206"/>
  <c r="K62" i="206"/>
  <c r="J62" i="206"/>
  <c r="H62" i="206"/>
  <c r="K61" i="206"/>
  <c r="J61" i="206"/>
  <c r="H61" i="206"/>
  <c r="I60" i="206"/>
  <c r="H60" i="206"/>
  <c r="H59" i="206"/>
  <c r="K51" i="206"/>
  <c r="J51" i="206"/>
  <c r="I51" i="206"/>
  <c r="H51" i="206"/>
  <c r="K50" i="206"/>
  <c r="J50" i="206"/>
  <c r="I50" i="206"/>
  <c r="H50" i="206"/>
  <c r="K49" i="206"/>
  <c r="J49" i="206"/>
  <c r="I49" i="206"/>
  <c r="H49" i="206"/>
  <c r="K48" i="206"/>
  <c r="J48" i="206"/>
  <c r="I48" i="206"/>
  <c r="H48" i="206"/>
  <c r="K47" i="206"/>
  <c r="J47" i="206"/>
  <c r="I47" i="206"/>
  <c r="H47" i="206"/>
  <c r="K46" i="206"/>
  <c r="J46" i="206"/>
  <c r="I46" i="206"/>
  <c r="H46" i="206"/>
  <c r="K45" i="206"/>
  <c r="J45" i="206"/>
  <c r="I45" i="206"/>
  <c r="H45" i="206"/>
  <c r="K44" i="206"/>
  <c r="J44" i="206"/>
  <c r="I44" i="206"/>
  <c r="H44" i="206"/>
  <c r="K43" i="206"/>
  <c r="J43" i="206"/>
  <c r="I43" i="206"/>
  <c r="H43" i="206"/>
  <c r="K42" i="206"/>
  <c r="K52" i="206" s="1"/>
  <c r="K53" i="206" s="1"/>
  <c r="K35" i="206"/>
  <c r="J35" i="206"/>
  <c r="H35" i="206"/>
  <c r="K29" i="206"/>
  <c r="K20" i="206"/>
  <c r="J20" i="206"/>
  <c r="H20" i="206"/>
  <c r="K19" i="206"/>
  <c r="J19" i="206"/>
  <c r="H19" i="206"/>
  <c r="K18" i="206"/>
  <c r="J18" i="206"/>
  <c r="H18" i="206"/>
  <c r="K17" i="206"/>
  <c r="J17" i="206"/>
  <c r="H17" i="206"/>
  <c r="K16" i="206"/>
  <c r="J16" i="206"/>
  <c r="H16" i="206"/>
  <c r="K15" i="206"/>
  <c r="J15" i="206"/>
  <c r="H15" i="206"/>
  <c r="K14" i="206"/>
  <c r="J14" i="206"/>
  <c r="H14" i="206"/>
  <c r="K13" i="206"/>
  <c r="J13" i="206"/>
  <c r="H13" i="206"/>
  <c r="K12" i="206"/>
  <c r="J12" i="206"/>
  <c r="H12" i="206"/>
  <c r="K11" i="206"/>
  <c r="J11" i="206"/>
  <c r="H11" i="206"/>
  <c r="F6" i="206"/>
  <c r="D3" i="206"/>
  <c r="H72" i="202"/>
  <c r="K67" i="202"/>
  <c r="J67" i="202"/>
  <c r="H67" i="202"/>
  <c r="K66" i="202"/>
  <c r="J66" i="202"/>
  <c r="H66" i="202"/>
  <c r="K65" i="202"/>
  <c r="J65" i="202"/>
  <c r="H65" i="202"/>
  <c r="K64" i="202"/>
  <c r="J64" i="202"/>
  <c r="H64" i="202"/>
  <c r="K63" i="202"/>
  <c r="J63" i="202"/>
  <c r="H63" i="202"/>
  <c r="K62" i="202"/>
  <c r="J62" i="202"/>
  <c r="H62" i="202"/>
  <c r="K61" i="202"/>
  <c r="J61" i="202"/>
  <c r="H61" i="202"/>
  <c r="K60" i="202"/>
  <c r="J60" i="202"/>
  <c r="H60" i="202"/>
  <c r="H59" i="202"/>
  <c r="K51" i="202"/>
  <c r="J51" i="202"/>
  <c r="I51" i="202"/>
  <c r="H51" i="202"/>
  <c r="K50" i="202"/>
  <c r="J50" i="202"/>
  <c r="I50" i="202"/>
  <c r="H50" i="202"/>
  <c r="K49" i="202"/>
  <c r="J49" i="202"/>
  <c r="I49" i="202"/>
  <c r="H49" i="202"/>
  <c r="K48" i="202"/>
  <c r="J48" i="202"/>
  <c r="I48" i="202"/>
  <c r="H48" i="202"/>
  <c r="K47" i="202"/>
  <c r="J47" i="202"/>
  <c r="I47" i="202"/>
  <c r="H47" i="202"/>
  <c r="K46" i="202"/>
  <c r="J46" i="202"/>
  <c r="I46" i="202"/>
  <c r="H46" i="202"/>
  <c r="K45" i="202"/>
  <c r="J45" i="202"/>
  <c r="I45" i="202"/>
  <c r="H45" i="202"/>
  <c r="K44" i="202"/>
  <c r="J44" i="202"/>
  <c r="I44" i="202"/>
  <c r="H44" i="202"/>
  <c r="K43" i="202"/>
  <c r="K52" i="202" s="1"/>
  <c r="K53" i="202" s="1"/>
  <c r="J43" i="202"/>
  <c r="I43" i="202"/>
  <c r="H43" i="202"/>
  <c r="K35" i="202"/>
  <c r="J35" i="202"/>
  <c r="H35" i="202"/>
  <c r="K34" i="202"/>
  <c r="J34" i="202"/>
  <c r="H34" i="202"/>
  <c r="K33" i="202"/>
  <c r="J33" i="202"/>
  <c r="H33" i="202"/>
  <c r="K32" i="202"/>
  <c r="J32" i="202"/>
  <c r="H32" i="202"/>
  <c r="K31" i="202"/>
  <c r="J31" i="202"/>
  <c r="H31" i="202"/>
  <c r="J30" i="202"/>
  <c r="K30" i="202" s="1"/>
  <c r="H30" i="202"/>
  <c r="J29" i="202"/>
  <c r="K29" i="202" s="1"/>
  <c r="H29" i="202"/>
  <c r="K20" i="202"/>
  <c r="J20" i="202"/>
  <c r="H20" i="202"/>
  <c r="K19" i="202"/>
  <c r="J19" i="202"/>
  <c r="H19" i="202"/>
  <c r="K18" i="202"/>
  <c r="J18" i="202"/>
  <c r="H18" i="202"/>
  <c r="K17" i="202"/>
  <c r="J17" i="202"/>
  <c r="H17" i="202"/>
  <c r="K16" i="202"/>
  <c r="J16" i="202"/>
  <c r="H16" i="202"/>
  <c r="K15" i="202"/>
  <c r="J15" i="202"/>
  <c r="H15" i="202"/>
  <c r="K14" i="202"/>
  <c r="J14" i="202"/>
  <c r="H14" i="202"/>
  <c r="K13" i="202"/>
  <c r="J13" i="202"/>
  <c r="H13" i="202"/>
  <c r="K11" i="202"/>
  <c r="J11" i="202"/>
  <c r="H11" i="202"/>
  <c r="D3" i="202"/>
  <c r="H71" i="201"/>
  <c r="K66" i="201"/>
  <c r="J66" i="201"/>
  <c r="H66" i="201"/>
  <c r="K65" i="201"/>
  <c r="J65" i="201"/>
  <c r="H65" i="201"/>
  <c r="K64" i="201"/>
  <c r="J64" i="201"/>
  <c r="H64" i="201"/>
  <c r="K63" i="201"/>
  <c r="J63" i="201"/>
  <c r="H63" i="201"/>
  <c r="K62" i="201"/>
  <c r="J62" i="201"/>
  <c r="H62" i="201"/>
  <c r="K61" i="201"/>
  <c r="J61" i="201"/>
  <c r="H61" i="201"/>
  <c r="K60" i="201"/>
  <c r="J60" i="201"/>
  <c r="H60" i="201"/>
  <c r="K59" i="201"/>
  <c r="J59" i="201"/>
  <c r="H59" i="201"/>
  <c r="H58" i="201"/>
  <c r="K51" i="201"/>
  <c r="J51" i="201"/>
  <c r="I51" i="201"/>
  <c r="H51" i="201"/>
  <c r="K50" i="201"/>
  <c r="J50" i="201"/>
  <c r="I50" i="201"/>
  <c r="H50" i="201"/>
  <c r="K49" i="201"/>
  <c r="J49" i="201"/>
  <c r="I49" i="201"/>
  <c r="H49" i="201"/>
  <c r="K48" i="201"/>
  <c r="J48" i="201"/>
  <c r="I48" i="201"/>
  <c r="H48" i="201"/>
  <c r="K47" i="201"/>
  <c r="J47" i="201"/>
  <c r="I47" i="201"/>
  <c r="H47" i="201"/>
  <c r="K46" i="201"/>
  <c r="J46" i="201"/>
  <c r="I46" i="201"/>
  <c r="H46" i="201"/>
  <c r="K45" i="201"/>
  <c r="J45" i="201"/>
  <c r="I45" i="201"/>
  <c r="H45" i="201"/>
  <c r="K44" i="201"/>
  <c r="J44" i="201"/>
  <c r="I44" i="201"/>
  <c r="H44" i="201"/>
  <c r="K43" i="201"/>
  <c r="K52" i="201" s="1"/>
  <c r="K53" i="201" s="1"/>
  <c r="J43" i="201"/>
  <c r="I43" i="201"/>
  <c r="H43" i="201"/>
  <c r="K35" i="201"/>
  <c r="J35" i="201"/>
  <c r="H35" i="201"/>
  <c r="K34" i="201"/>
  <c r="J34" i="201"/>
  <c r="H34" i="201"/>
  <c r="K33" i="201"/>
  <c r="J33" i="201"/>
  <c r="H33" i="201"/>
  <c r="K32" i="201"/>
  <c r="J32" i="201"/>
  <c r="H32" i="201"/>
  <c r="K31" i="201"/>
  <c r="J30" i="201"/>
  <c r="K30" i="201" s="1"/>
  <c r="H30" i="201"/>
  <c r="J29" i="201"/>
  <c r="K29" i="201" s="1"/>
  <c r="H29" i="201"/>
  <c r="K20" i="201"/>
  <c r="J20" i="201"/>
  <c r="H20" i="201"/>
  <c r="K19" i="201"/>
  <c r="J19" i="201"/>
  <c r="H19" i="201"/>
  <c r="K18" i="201"/>
  <c r="J18" i="201"/>
  <c r="H18" i="201"/>
  <c r="K17" i="201"/>
  <c r="J17" i="201"/>
  <c r="H17" i="201"/>
  <c r="K16" i="201"/>
  <c r="J16" i="201"/>
  <c r="H16" i="201"/>
  <c r="K15" i="201"/>
  <c r="J15" i="201"/>
  <c r="H15" i="201"/>
  <c r="K14" i="201"/>
  <c r="J14" i="201"/>
  <c r="H14" i="201"/>
  <c r="K13" i="201"/>
  <c r="J13" i="201"/>
  <c r="H13" i="201"/>
  <c r="K12" i="201"/>
  <c r="J12" i="201"/>
  <c r="H12" i="201"/>
  <c r="K11" i="201"/>
  <c r="J11" i="201"/>
  <c r="H11" i="201"/>
  <c r="D3" i="201"/>
  <c r="H71" i="200"/>
  <c r="K66" i="200"/>
  <c r="J66" i="200"/>
  <c r="H66" i="200"/>
  <c r="K65" i="200"/>
  <c r="J65" i="200"/>
  <c r="H65" i="200"/>
  <c r="K64" i="200"/>
  <c r="J64" i="200"/>
  <c r="H64" i="200"/>
  <c r="K63" i="200"/>
  <c r="J63" i="200"/>
  <c r="H63" i="200"/>
  <c r="K62" i="200"/>
  <c r="J62" i="200"/>
  <c r="H62" i="200"/>
  <c r="K61" i="200"/>
  <c r="J61" i="200"/>
  <c r="H61" i="200"/>
  <c r="K60" i="200"/>
  <c r="J60" i="200"/>
  <c r="H60" i="200"/>
  <c r="K59" i="200"/>
  <c r="J59" i="200"/>
  <c r="H59" i="200"/>
  <c r="H58" i="200"/>
  <c r="K51" i="200"/>
  <c r="J51" i="200"/>
  <c r="I51" i="200"/>
  <c r="H51" i="200"/>
  <c r="K50" i="200"/>
  <c r="J50" i="200"/>
  <c r="I50" i="200"/>
  <c r="H50" i="200"/>
  <c r="K49" i="200"/>
  <c r="J49" i="200"/>
  <c r="I49" i="200"/>
  <c r="H49" i="200"/>
  <c r="K48" i="200"/>
  <c r="J48" i="200"/>
  <c r="I48" i="200"/>
  <c r="H48" i="200"/>
  <c r="K47" i="200"/>
  <c r="J47" i="200"/>
  <c r="I47" i="200"/>
  <c r="H47" i="200"/>
  <c r="K46" i="200"/>
  <c r="J46" i="200"/>
  <c r="I46" i="200"/>
  <c r="H46" i="200"/>
  <c r="K45" i="200"/>
  <c r="J45" i="200"/>
  <c r="I45" i="200"/>
  <c r="H45" i="200"/>
  <c r="K44" i="200"/>
  <c r="J44" i="200"/>
  <c r="I44" i="200"/>
  <c r="H44" i="200"/>
  <c r="K43" i="200"/>
  <c r="K52" i="200" s="1"/>
  <c r="K53" i="200" s="1"/>
  <c r="J43" i="200"/>
  <c r="I43" i="200"/>
  <c r="H43" i="200"/>
  <c r="K35" i="200"/>
  <c r="J35" i="200"/>
  <c r="H35" i="200"/>
  <c r="K34" i="200"/>
  <c r="J34" i="200"/>
  <c r="H34" i="200"/>
  <c r="K33" i="200"/>
  <c r="J33" i="200"/>
  <c r="H33" i="200"/>
  <c r="K32" i="200"/>
  <c r="J32" i="200"/>
  <c r="H32" i="200"/>
  <c r="K31" i="200"/>
  <c r="J30" i="200"/>
  <c r="K30" i="200" s="1"/>
  <c r="H30" i="200"/>
  <c r="J29" i="200"/>
  <c r="K29" i="200" s="1"/>
  <c r="H29" i="200"/>
  <c r="K20" i="200"/>
  <c r="J20" i="200"/>
  <c r="H20" i="200"/>
  <c r="K19" i="200"/>
  <c r="J19" i="200"/>
  <c r="H19" i="200"/>
  <c r="K18" i="200"/>
  <c r="J18" i="200"/>
  <c r="H18" i="200"/>
  <c r="K17" i="200"/>
  <c r="J17" i="200"/>
  <c r="H17" i="200"/>
  <c r="K16" i="200"/>
  <c r="J16" i="200"/>
  <c r="H16" i="200"/>
  <c r="K15" i="200"/>
  <c r="J15" i="200"/>
  <c r="H15" i="200"/>
  <c r="K14" i="200"/>
  <c r="J14" i="200"/>
  <c r="H14" i="200"/>
  <c r="K13" i="200"/>
  <c r="J13" i="200"/>
  <c r="H13" i="200"/>
  <c r="K12" i="200"/>
  <c r="J12" i="200"/>
  <c r="H12" i="200"/>
  <c r="K11" i="200"/>
  <c r="J11" i="200"/>
  <c r="H11" i="200"/>
  <c r="D3" i="200"/>
  <c r="H72" i="199"/>
  <c r="K67" i="199"/>
  <c r="J67" i="199"/>
  <c r="H67" i="199"/>
  <c r="K66" i="199"/>
  <c r="J66" i="199"/>
  <c r="H66" i="199"/>
  <c r="K65" i="199"/>
  <c r="J65" i="199"/>
  <c r="H65" i="199"/>
  <c r="K64" i="199"/>
  <c r="J64" i="199"/>
  <c r="H64" i="199"/>
  <c r="K63" i="199"/>
  <c r="J63" i="199"/>
  <c r="H63" i="199"/>
  <c r="K62" i="199"/>
  <c r="J62" i="199"/>
  <c r="H62" i="199"/>
  <c r="K61" i="199"/>
  <c r="J61" i="199"/>
  <c r="H61" i="199"/>
  <c r="H60" i="199"/>
  <c r="I59" i="199"/>
  <c r="I60" i="199" s="1"/>
  <c r="H59" i="199"/>
  <c r="H58" i="199"/>
  <c r="K51" i="199"/>
  <c r="J51" i="199"/>
  <c r="I51" i="199"/>
  <c r="H51" i="199"/>
  <c r="K50" i="199"/>
  <c r="J50" i="199"/>
  <c r="I50" i="199"/>
  <c r="H50" i="199"/>
  <c r="K49" i="199"/>
  <c r="J49" i="199"/>
  <c r="I49" i="199"/>
  <c r="H49" i="199"/>
  <c r="K48" i="199"/>
  <c r="J48" i="199"/>
  <c r="I48" i="199"/>
  <c r="H48" i="199"/>
  <c r="K47" i="199"/>
  <c r="J47" i="199"/>
  <c r="I47" i="199"/>
  <c r="H47" i="199"/>
  <c r="K46" i="199"/>
  <c r="J46" i="199"/>
  <c r="I46" i="199"/>
  <c r="H46" i="199"/>
  <c r="K45" i="199"/>
  <c r="J45" i="199"/>
  <c r="I45" i="199"/>
  <c r="H45" i="199"/>
  <c r="K44" i="199"/>
  <c r="J44" i="199"/>
  <c r="I44" i="199"/>
  <c r="H44" i="199"/>
  <c r="K43" i="199"/>
  <c r="J43" i="199"/>
  <c r="I43" i="199"/>
  <c r="H43" i="199"/>
  <c r="J42" i="199"/>
  <c r="H42" i="199"/>
  <c r="I42" i="199" s="1"/>
  <c r="K35" i="199"/>
  <c r="J35" i="199"/>
  <c r="H35" i="199"/>
  <c r="K34" i="199"/>
  <c r="J34" i="199"/>
  <c r="H34" i="199"/>
  <c r="K33" i="199"/>
  <c r="J33" i="199"/>
  <c r="H33" i="199"/>
  <c r="J32" i="199"/>
  <c r="K32" i="199" s="1"/>
  <c r="H32" i="199"/>
  <c r="J31" i="199"/>
  <c r="K31" i="199" s="1"/>
  <c r="H31" i="199"/>
  <c r="J30" i="199"/>
  <c r="K30" i="199" s="1"/>
  <c r="H30" i="199"/>
  <c r="J29" i="199"/>
  <c r="K29" i="199" s="1"/>
  <c r="H29" i="199"/>
  <c r="K20" i="199"/>
  <c r="J20" i="199"/>
  <c r="H20" i="199"/>
  <c r="K19" i="199"/>
  <c r="J19" i="199"/>
  <c r="H19" i="199"/>
  <c r="K18" i="199"/>
  <c r="J18" i="199"/>
  <c r="H18" i="199"/>
  <c r="K17" i="199"/>
  <c r="J17" i="199"/>
  <c r="H17" i="199"/>
  <c r="K16" i="199"/>
  <c r="J16" i="199"/>
  <c r="H16" i="199"/>
  <c r="K15" i="199"/>
  <c r="J15" i="199"/>
  <c r="H15" i="199"/>
  <c r="K14" i="199"/>
  <c r="J14" i="199"/>
  <c r="H14" i="199"/>
  <c r="K13" i="199"/>
  <c r="J13" i="199"/>
  <c r="H13" i="199"/>
  <c r="K12" i="199"/>
  <c r="J12" i="199"/>
  <c r="H12" i="199"/>
  <c r="K11" i="199"/>
  <c r="J11" i="199"/>
  <c r="H11" i="199"/>
  <c r="D3" i="199"/>
  <c r="H72" i="198"/>
  <c r="K67" i="198"/>
  <c r="J67" i="198"/>
  <c r="H67" i="198"/>
  <c r="K66" i="198"/>
  <c r="J66" i="198"/>
  <c r="H66" i="198"/>
  <c r="K65" i="198"/>
  <c r="J65" i="198"/>
  <c r="H65" i="198"/>
  <c r="K64" i="198"/>
  <c r="J64" i="198"/>
  <c r="H64" i="198"/>
  <c r="K63" i="198"/>
  <c r="J63" i="198"/>
  <c r="H63" i="198"/>
  <c r="K62" i="198"/>
  <c r="J62" i="198"/>
  <c r="H62" i="198"/>
  <c r="K61" i="198"/>
  <c r="J61" i="198"/>
  <c r="H61" i="198"/>
  <c r="K60" i="198"/>
  <c r="J60" i="198"/>
  <c r="H60" i="198"/>
  <c r="H59" i="198"/>
  <c r="H58" i="198"/>
  <c r="K51" i="198"/>
  <c r="J51" i="198"/>
  <c r="I51" i="198"/>
  <c r="H51" i="198"/>
  <c r="K50" i="198"/>
  <c r="J50" i="198"/>
  <c r="I50" i="198"/>
  <c r="H50" i="198"/>
  <c r="K49" i="198"/>
  <c r="J49" i="198"/>
  <c r="I49" i="198"/>
  <c r="H49" i="198"/>
  <c r="K48" i="198"/>
  <c r="J48" i="198"/>
  <c r="I48" i="198"/>
  <c r="H48" i="198"/>
  <c r="K47" i="198"/>
  <c r="J47" i="198"/>
  <c r="I47" i="198"/>
  <c r="H47" i="198"/>
  <c r="K46" i="198"/>
  <c r="J46" i="198"/>
  <c r="I46" i="198"/>
  <c r="H46" i="198"/>
  <c r="K45" i="198"/>
  <c r="J45" i="198"/>
  <c r="I45" i="198"/>
  <c r="H45" i="198"/>
  <c r="K44" i="198"/>
  <c r="J44" i="198"/>
  <c r="I44" i="198"/>
  <c r="H44" i="198"/>
  <c r="K43" i="198"/>
  <c r="K52" i="198" s="1"/>
  <c r="K53" i="198" s="1"/>
  <c r="J43" i="198"/>
  <c r="I43" i="198"/>
  <c r="H43" i="198"/>
  <c r="K35" i="198"/>
  <c r="J35" i="198"/>
  <c r="H35" i="198"/>
  <c r="K34" i="198"/>
  <c r="J34" i="198"/>
  <c r="H34" i="198"/>
  <c r="K33" i="198"/>
  <c r="J33" i="198"/>
  <c r="H33" i="198"/>
  <c r="K32" i="198"/>
  <c r="J32" i="198"/>
  <c r="H32" i="198"/>
  <c r="K31" i="198"/>
  <c r="J31" i="198"/>
  <c r="H31" i="198"/>
  <c r="K30" i="198"/>
  <c r="J30" i="198"/>
  <c r="H30" i="198"/>
  <c r="K29" i="198"/>
  <c r="H29" i="198"/>
  <c r="K20" i="198"/>
  <c r="J20" i="198"/>
  <c r="H20" i="198"/>
  <c r="K19" i="198"/>
  <c r="J19" i="198"/>
  <c r="H19" i="198"/>
  <c r="K18" i="198"/>
  <c r="J18" i="198"/>
  <c r="H18" i="198"/>
  <c r="K17" i="198"/>
  <c r="J17" i="198"/>
  <c r="H17" i="198"/>
  <c r="K16" i="198"/>
  <c r="J16" i="198"/>
  <c r="H16" i="198"/>
  <c r="K15" i="198"/>
  <c r="J15" i="198"/>
  <c r="H15" i="198"/>
  <c r="K14" i="198"/>
  <c r="J14" i="198"/>
  <c r="H14" i="198"/>
  <c r="K13" i="198"/>
  <c r="K12" i="198"/>
  <c r="K11" i="198"/>
  <c r="K6" i="198"/>
  <c r="D3" i="198"/>
  <c r="K36" i="214" l="1"/>
  <c r="K37" i="214" s="1"/>
  <c r="K36" i="215"/>
  <c r="K37" i="215" s="1"/>
  <c r="K21" i="220"/>
  <c r="K22" i="220" s="1"/>
  <c r="K23" i="220" s="1"/>
  <c r="K24" i="220" s="1"/>
  <c r="K36" i="221"/>
  <c r="K37" i="221" s="1"/>
  <c r="K23" i="225"/>
  <c r="K24" i="225" s="1"/>
  <c r="K25" i="225" s="1"/>
  <c r="K26" i="225" s="1"/>
  <c r="K36" i="211"/>
  <c r="K37" i="211" s="1"/>
  <c r="K21" i="229"/>
  <c r="K22" i="229" s="1"/>
  <c r="K23" i="229" s="1"/>
  <c r="K24" i="229" s="1"/>
  <c r="K21" i="205"/>
  <c r="K22" i="205" s="1"/>
  <c r="K23" i="205" s="1"/>
  <c r="K24" i="205" s="1"/>
  <c r="K21" i="230"/>
  <c r="K22" i="230" s="1"/>
  <c r="K23" i="230" s="1"/>
  <c r="K24" i="230" s="1"/>
  <c r="K21" i="208"/>
  <c r="K22" i="208" s="1"/>
  <c r="K23" i="208" s="1"/>
  <c r="K24" i="208" s="1"/>
  <c r="K36" i="207"/>
  <c r="K37" i="207" s="1"/>
  <c r="K36" i="209"/>
  <c r="K37" i="209" s="1"/>
  <c r="K36" i="220"/>
  <c r="K37" i="220" s="1"/>
  <c r="K38" i="225"/>
  <c r="K39" i="225" s="1"/>
  <c r="K36" i="199"/>
  <c r="K37" i="199" s="1"/>
  <c r="K42" i="199"/>
  <c r="K52" i="199" s="1"/>
  <c r="K53" i="199" s="1"/>
  <c r="K36" i="200"/>
  <c r="K37" i="200" s="1"/>
  <c r="K36" i="201"/>
  <c r="K37" i="201" s="1"/>
  <c r="K36" i="213"/>
  <c r="K37" i="213" s="1"/>
  <c r="K36" i="216"/>
  <c r="K37" i="216" s="1"/>
  <c r="K36" i="217"/>
  <c r="K37" i="217" s="1"/>
  <c r="K21" i="203"/>
  <c r="K22" i="203" s="1"/>
  <c r="K23" i="203" s="1"/>
  <c r="K24" i="203" s="1"/>
  <c r="K21" i="213"/>
  <c r="K22" i="213" s="1"/>
  <c r="K23" i="213" s="1"/>
  <c r="K24" i="213" s="1"/>
  <c r="K21" i="215"/>
  <c r="K22" i="215" s="1"/>
  <c r="K23" i="215" s="1"/>
  <c r="K24" i="215" s="1"/>
  <c r="K21" i="216"/>
  <c r="K22" i="216" s="1"/>
  <c r="K23" i="216" s="1"/>
  <c r="K24" i="216" s="1"/>
  <c r="K21" i="214"/>
  <c r="K22" i="214" s="1"/>
  <c r="K23" i="214" s="1"/>
  <c r="K24" i="214" s="1"/>
  <c r="K21" i="209"/>
  <c r="K22" i="209" s="1"/>
  <c r="K23" i="209" s="1"/>
  <c r="K24" i="209" s="1"/>
  <c r="K21" i="210"/>
  <c r="K22" i="210" s="1"/>
  <c r="K23" i="210" s="1"/>
  <c r="K24" i="210" s="1"/>
  <c r="K21" i="211"/>
  <c r="K22" i="211" s="1"/>
  <c r="K23" i="211" s="1"/>
  <c r="K24" i="211" s="1"/>
  <c r="K21" i="198"/>
  <c r="K22" i="198" s="1"/>
  <c r="K23" i="198" s="1"/>
  <c r="K24" i="198" s="1"/>
  <c r="K21" i="199"/>
  <c r="K22" i="199" s="1"/>
  <c r="K23" i="199" s="1"/>
  <c r="K24" i="199" s="1"/>
  <c r="K21" i="200"/>
  <c r="K22" i="200" s="1"/>
  <c r="K23" i="200" s="1"/>
  <c r="K24" i="200" s="1"/>
  <c r="K21" i="201"/>
  <c r="K22" i="201" s="1"/>
  <c r="K23" i="201" s="1"/>
  <c r="K24" i="201" s="1"/>
  <c r="K21" i="202"/>
  <c r="K22" i="202" s="1"/>
  <c r="K23" i="202" s="1"/>
  <c r="K24" i="202" s="1"/>
  <c r="K21" i="226"/>
  <c r="K22" i="226" s="1"/>
  <c r="K23" i="226" s="1"/>
  <c r="K24" i="226" s="1"/>
  <c r="K21" i="219"/>
  <c r="K22" i="219" s="1"/>
  <c r="K23" i="219" s="1"/>
  <c r="K24" i="219" s="1"/>
  <c r="K21" i="228"/>
  <c r="K22" i="228" s="1"/>
  <c r="K23" i="228" s="1"/>
  <c r="K24" i="228" s="1"/>
  <c r="K36" i="198"/>
  <c r="K37" i="198" s="1"/>
  <c r="K36" i="202"/>
  <c r="K37" i="202" s="1"/>
  <c r="K21" i="206"/>
  <c r="K22" i="206" s="1"/>
  <c r="K23" i="206" s="1"/>
  <c r="K24" i="206" s="1"/>
  <c r="K36" i="206"/>
  <c r="K37" i="206" s="1"/>
  <c r="K21" i="223"/>
  <c r="K22" i="223" s="1"/>
  <c r="K23" i="223" s="1"/>
  <c r="K24" i="223" s="1"/>
  <c r="K21" i="204"/>
  <c r="K22" i="204" s="1"/>
  <c r="K23" i="204" s="1"/>
  <c r="K24" i="204" s="1"/>
  <c r="K21" i="207"/>
  <c r="K22" i="207" s="1"/>
  <c r="K23" i="207" s="1"/>
  <c r="K24" i="207" s="1"/>
  <c r="K36" i="210"/>
  <c r="K37" i="210" s="1"/>
  <c r="K21" i="212"/>
  <c r="K22" i="212" s="1"/>
  <c r="K23" i="212" s="1"/>
  <c r="K24" i="212" s="1"/>
  <c r="K36" i="212"/>
  <c r="K37" i="212" s="1"/>
  <c r="K21" i="222"/>
  <c r="K22" i="222" s="1"/>
  <c r="K23" i="222" s="1"/>
  <c r="K24" i="222" s="1"/>
  <c r="K36" i="222"/>
  <c r="K37" i="222" s="1"/>
  <c r="K36" i="223"/>
  <c r="K37" i="223" s="1"/>
  <c r="K36" i="226"/>
  <c r="K37" i="226" s="1"/>
  <c r="K21" i="227"/>
  <c r="K22" i="227" s="1"/>
  <c r="K23" i="227" s="1"/>
  <c r="K24" i="227" s="1"/>
  <c r="K68" i="229"/>
  <c r="K69" i="229" s="1"/>
  <c r="K36" i="208"/>
  <c r="K37" i="208" s="1"/>
  <c r="K36" i="219"/>
  <c r="K37" i="219" s="1"/>
  <c r="K21" i="231"/>
  <c r="K22" i="231" s="1"/>
  <c r="K23" i="231" s="1"/>
  <c r="K24" i="231" s="1"/>
  <c r="K36" i="203"/>
  <c r="K37" i="203" s="1"/>
  <c r="K21" i="217"/>
  <c r="K22" i="217" s="1"/>
  <c r="K23" i="217" s="1"/>
  <c r="K24" i="217" s="1"/>
  <c r="K36" i="229"/>
  <c r="K37" i="229" s="1"/>
  <c r="J71" i="229" s="1"/>
  <c r="K68" i="231"/>
  <c r="K69" i="231" s="1"/>
  <c r="K36" i="231"/>
  <c r="K37" i="231" s="1"/>
  <c r="K36" i="230"/>
  <c r="K37" i="230" s="1"/>
  <c r="K68" i="230"/>
  <c r="K69" i="230" s="1"/>
  <c r="K36" i="228"/>
  <c r="K37" i="228" s="1"/>
  <c r="K68" i="228"/>
  <c r="K69" i="228" s="1"/>
  <c r="K36" i="227"/>
  <c r="K37" i="227" s="1"/>
  <c r="K68" i="227"/>
  <c r="K69" i="227" s="1"/>
  <c r="K36" i="205"/>
  <c r="K37" i="205" s="1"/>
  <c r="K36" i="204"/>
  <c r="K37" i="204" s="1"/>
  <c r="H72" i="197"/>
  <c r="K67" i="197"/>
  <c r="J67" i="197"/>
  <c r="H67" i="197"/>
  <c r="K66" i="197"/>
  <c r="J66" i="197"/>
  <c r="H66" i="197"/>
  <c r="K65" i="197"/>
  <c r="J65" i="197"/>
  <c r="H65" i="197"/>
  <c r="K64" i="197"/>
  <c r="J64" i="197"/>
  <c r="H64" i="197"/>
  <c r="K63" i="197"/>
  <c r="J63" i="197"/>
  <c r="H63" i="197"/>
  <c r="K62" i="197"/>
  <c r="J62" i="197"/>
  <c r="H62" i="197"/>
  <c r="K61" i="197"/>
  <c r="J61" i="197"/>
  <c r="H61" i="197"/>
  <c r="K60" i="197"/>
  <c r="J60" i="197"/>
  <c r="H59" i="197"/>
  <c r="H58" i="197"/>
  <c r="K51" i="197"/>
  <c r="J51" i="197"/>
  <c r="I51" i="197"/>
  <c r="H51" i="197"/>
  <c r="K50" i="197"/>
  <c r="J50" i="197"/>
  <c r="I50" i="197"/>
  <c r="H50" i="197"/>
  <c r="K49" i="197"/>
  <c r="J49" i="197"/>
  <c r="I49" i="197"/>
  <c r="H49" i="197"/>
  <c r="K48" i="197"/>
  <c r="J48" i="197"/>
  <c r="I48" i="197"/>
  <c r="H48" i="197"/>
  <c r="K47" i="197"/>
  <c r="J47" i="197"/>
  <c r="I47" i="197"/>
  <c r="H47" i="197"/>
  <c r="K46" i="197"/>
  <c r="J46" i="197"/>
  <c r="I46" i="197"/>
  <c r="H46" i="197"/>
  <c r="K45" i="197"/>
  <c r="K52" i="197" s="1"/>
  <c r="K53" i="197" s="1"/>
  <c r="J45" i="197"/>
  <c r="I45" i="197"/>
  <c r="H45" i="197"/>
  <c r="K35" i="197"/>
  <c r="J35" i="197"/>
  <c r="H35" i="197"/>
  <c r="K34" i="197"/>
  <c r="J34" i="197"/>
  <c r="H34" i="197"/>
  <c r="K33" i="197"/>
  <c r="J33" i="197"/>
  <c r="H33" i="197"/>
  <c r="K32" i="197"/>
  <c r="J32" i="197"/>
  <c r="H32" i="197"/>
  <c r="K31" i="197"/>
  <c r="J31" i="197"/>
  <c r="H31" i="197"/>
  <c r="K30" i="197"/>
  <c r="J30" i="197"/>
  <c r="H30" i="197"/>
  <c r="K29" i="197"/>
  <c r="K20" i="197"/>
  <c r="J20" i="197"/>
  <c r="H20" i="197"/>
  <c r="K19" i="197"/>
  <c r="J19" i="197"/>
  <c r="H19" i="197"/>
  <c r="K18" i="197"/>
  <c r="J18" i="197"/>
  <c r="H18" i="197"/>
  <c r="K17" i="197"/>
  <c r="J17" i="197"/>
  <c r="H17" i="197"/>
  <c r="K16" i="197"/>
  <c r="J16" i="197"/>
  <c r="H16" i="197"/>
  <c r="K15" i="197"/>
  <c r="J15" i="197"/>
  <c r="H15" i="197"/>
  <c r="K14" i="197"/>
  <c r="J14" i="197"/>
  <c r="H14" i="197"/>
  <c r="J13" i="197"/>
  <c r="K13" i="197" s="1"/>
  <c r="H13" i="197"/>
  <c r="J12" i="197"/>
  <c r="K12" i="197" s="1"/>
  <c r="H12" i="197"/>
  <c r="K11" i="197"/>
  <c r="D3" i="197"/>
  <c r="H72" i="196"/>
  <c r="K67" i="196"/>
  <c r="J67" i="196"/>
  <c r="H67" i="196"/>
  <c r="K66" i="196"/>
  <c r="J66" i="196"/>
  <c r="H66" i="196"/>
  <c r="K65" i="196"/>
  <c r="J65" i="196"/>
  <c r="H65" i="196"/>
  <c r="K64" i="196"/>
  <c r="J64" i="196"/>
  <c r="H64" i="196"/>
  <c r="K63" i="196"/>
  <c r="J63" i="196"/>
  <c r="H63" i="196"/>
  <c r="K62" i="196"/>
  <c r="J62" i="196"/>
  <c r="H62" i="196"/>
  <c r="A61" i="196"/>
  <c r="A60" i="196"/>
  <c r="H60" i="196" s="1"/>
  <c r="H59" i="196"/>
  <c r="H58" i="196"/>
  <c r="K51" i="196"/>
  <c r="J51" i="196"/>
  <c r="I51" i="196"/>
  <c r="H51" i="196"/>
  <c r="K50" i="196"/>
  <c r="J50" i="196"/>
  <c r="I50" i="196"/>
  <c r="H50" i="196"/>
  <c r="K49" i="196"/>
  <c r="J49" i="196"/>
  <c r="I49" i="196"/>
  <c r="H49" i="196"/>
  <c r="K48" i="196"/>
  <c r="J48" i="196"/>
  <c r="I48" i="196"/>
  <c r="H48" i="196"/>
  <c r="K47" i="196"/>
  <c r="J47" i="196"/>
  <c r="I47" i="196"/>
  <c r="H47" i="196"/>
  <c r="K46" i="196"/>
  <c r="J46" i="196"/>
  <c r="I46" i="196"/>
  <c r="H46" i="196"/>
  <c r="K45" i="196"/>
  <c r="J45" i="196"/>
  <c r="I45" i="196"/>
  <c r="H45" i="196"/>
  <c r="K44" i="196"/>
  <c r="J44" i="196"/>
  <c r="I44" i="196"/>
  <c r="H44" i="196"/>
  <c r="K43" i="196"/>
  <c r="K52" i="196" s="1"/>
  <c r="K53" i="196" s="1"/>
  <c r="J43" i="196"/>
  <c r="I43" i="196"/>
  <c r="H43" i="196"/>
  <c r="K35" i="196"/>
  <c r="J35" i="196"/>
  <c r="H35" i="196"/>
  <c r="K34" i="196"/>
  <c r="J34" i="196"/>
  <c r="H34" i="196"/>
  <c r="K33" i="196"/>
  <c r="J33" i="196"/>
  <c r="H33" i="196"/>
  <c r="K32" i="196"/>
  <c r="J32" i="196"/>
  <c r="H32" i="196"/>
  <c r="K31" i="196"/>
  <c r="J31" i="196"/>
  <c r="H31" i="196"/>
  <c r="K30" i="196"/>
  <c r="J30" i="196"/>
  <c r="H30" i="196"/>
  <c r="K29" i="196"/>
  <c r="K20" i="196"/>
  <c r="J20" i="196"/>
  <c r="H20" i="196"/>
  <c r="K19" i="196"/>
  <c r="J19" i="196"/>
  <c r="H19" i="196"/>
  <c r="K18" i="196"/>
  <c r="J18" i="196"/>
  <c r="H18" i="196"/>
  <c r="K17" i="196"/>
  <c r="J17" i="196"/>
  <c r="H17" i="196"/>
  <c r="K16" i="196"/>
  <c r="J16" i="196"/>
  <c r="H16" i="196"/>
  <c r="K15" i="196"/>
  <c r="J15" i="196"/>
  <c r="H15" i="196"/>
  <c r="K14" i="196"/>
  <c r="J14" i="196"/>
  <c r="H14" i="196"/>
  <c r="K13" i="196"/>
  <c r="K12" i="196"/>
  <c r="K11" i="196"/>
  <c r="B6" i="196"/>
  <c r="D3" i="196"/>
  <c r="H72" i="195"/>
  <c r="K67" i="195"/>
  <c r="J67" i="195"/>
  <c r="H67" i="195"/>
  <c r="K66" i="195"/>
  <c r="J66" i="195"/>
  <c r="H66" i="195"/>
  <c r="K65" i="195"/>
  <c r="J65" i="195"/>
  <c r="H65" i="195"/>
  <c r="K64" i="195"/>
  <c r="J64" i="195"/>
  <c r="H64" i="195"/>
  <c r="K63" i="195"/>
  <c r="J63" i="195"/>
  <c r="H63" i="195"/>
  <c r="K62" i="195"/>
  <c r="J62" i="195"/>
  <c r="H62" i="195"/>
  <c r="K61" i="195"/>
  <c r="J61" i="195"/>
  <c r="H61" i="195"/>
  <c r="K60" i="195"/>
  <c r="J60" i="195"/>
  <c r="H60" i="195"/>
  <c r="H59" i="195"/>
  <c r="H58" i="195"/>
  <c r="K51" i="195"/>
  <c r="J51" i="195"/>
  <c r="I51" i="195"/>
  <c r="H51" i="195"/>
  <c r="K50" i="195"/>
  <c r="J50" i="195"/>
  <c r="I50" i="195"/>
  <c r="H50" i="195"/>
  <c r="K49" i="195"/>
  <c r="J49" i="195"/>
  <c r="I49" i="195"/>
  <c r="H49" i="195"/>
  <c r="K48" i="195"/>
  <c r="J48" i="195"/>
  <c r="I48" i="195"/>
  <c r="H48" i="195"/>
  <c r="K47" i="195"/>
  <c r="J47" i="195"/>
  <c r="I47" i="195"/>
  <c r="H47" i="195"/>
  <c r="K46" i="195"/>
  <c r="J46" i="195"/>
  <c r="I46" i="195"/>
  <c r="H46" i="195"/>
  <c r="K45" i="195"/>
  <c r="J45" i="195"/>
  <c r="I45" i="195"/>
  <c r="H45" i="195"/>
  <c r="K44" i="195"/>
  <c r="J44" i="195"/>
  <c r="I44" i="195"/>
  <c r="H44" i="195"/>
  <c r="K43" i="195"/>
  <c r="J43" i="195"/>
  <c r="I43" i="195"/>
  <c r="H43" i="195"/>
  <c r="K35" i="195"/>
  <c r="J35" i="195"/>
  <c r="H35" i="195"/>
  <c r="K34" i="195"/>
  <c r="J34" i="195"/>
  <c r="H34" i="195"/>
  <c r="K33" i="195"/>
  <c r="J33" i="195"/>
  <c r="H33" i="195"/>
  <c r="J32" i="195"/>
  <c r="K32" i="195" s="1"/>
  <c r="H32" i="195"/>
  <c r="J31" i="195"/>
  <c r="K31" i="195" s="1"/>
  <c r="H31" i="195"/>
  <c r="K30" i="195"/>
  <c r="H30" i="195"/>
  <c r="J29" i="195"/>
  <c r="K29" i="195" s="1"/>
  <c r="H29" i="195"/>
  <c r="K20" i="195"/>
  <c r="J20" i="195"/>
  <c r="H20" i="195"/>
  <c r="K19" i="195"/>
  <c r="J19" i="195"/>
  <c r="H19" i="195"/>
  <c r="K18" i="195"/>
  <c r="J18" i="195"/>
  <c r="H18" i="195"/>
  <c r="K17" i="195"/>
  <c r="J17" i="195"/>
  <c r="H17" i="195"/>
  <c r="K16" i="195"/>
  <c r="J16" i="195"/>
  <c r="H16" i="195"/>
  <c r="K15" i="195"/>
  <c r="J15" i="195"/>
  <c r="H15" i="195"/>
  <c r="K14" i="195"/>
  <c r="J14" i="195"/>
  <c r="H14" i="195"/>
  <c r="K13" i="195"/>
  <c r="J13" i="195"/>
  <c r="H13" i="195"/>
  <c r="H12" i="195"/>
  <c r="H11" i="195"/>
  <c r="D3" i="195"/>
  <c r="H72" i="194"/>
  <c r="K67" i="194"/>
  <c r="J67" i="194"/>
  <c r="H67" i="194"/>
  <c r="K66" i="194"/>
  <c r="J66" i="194"/>
  <c r="H66" i="194"/>
  <c r="K65" i="194"/>
  <c r="J65" i="194"/>
  <c r="H65" i="194"/>
  <c r="K64" i="194"/>
  <c r="J64" i="194"/>
  <c r="H64" i="194"/>
  <c r="K63" i="194"/>
  <c r="J63" i="194"/>
  <c r="H63" i="194"/>
  <c r="K62" i="194"/>
  <c r="J62" i="194"/>
  <c r="H62" i="194"/>
  <c r="K59" i="194"/>
  <c r="K58" i="194"/>
  <c r="K68" i="194" s="1"/>
  <c r="K69" i="194" s="1"/>
  <c r="K51" i="194"/>
  <c r="J51" i="194"/>
  <c r="I51" i="194"/>
  <c r="H51" i="194"/>
  <c r="K50" i="194"/>
  <c r="J50" i="194"/>
  <c r="I50" i="194"/>
  <c r="H50" i="194"/>
  <c r="K49" i="194"/>
  <c r="J49" i="194"/>
  <c r="I49" i="194"/>
  <c r="H49" i="194"/>
  <c r="K48" i="194"/>
  <c r="J48" i="194"/>
  <c r="I48" i="194"/>
  <c r="H48" i="194"/>
  <c r="K47" i="194"/>
  <c r="J47" i="194"/>
  <c r="I47" i="194"/>
  <c r="H47" i="194"/>
  <c r="K46" i="194"/>
  <c r="J46" i="194"/>
  <c r="I46" i="194"/>
  <c r="H46" i="194"/>
  <c r="K45" i="194"/>
  <c r="J45" i="194"/>
  <c r="I45" i="194"/>
  <c r="H45" i="194"/>
  <c r="K44" i="194"/>
  <c r="K52" i="194" s="1"/>
  <c r="K53" i="194" s="1"/>
  <c r="J44" i="194"/>
  <c r="I44" i="194"/>
  <c r="H44" i="194"/>
  <c r="K35" i="194"/>
  <c r="J35" i="194"/>
  <c r="H35" i="194"/>
  <c r="K34" i="194"/>
  <c r="J34" i="194"/>
  <c r="H34" i="194"/>
  <c r="K33" i="194"/>
  <c r="J33" i="194"/>
  <c r="H33" i="194"/>
  <c r="K20" i="194"/>
  <c r="J20" i="194"/>
  <c r="H20" i="194"/>
  <c r="K19" i="194"/>
  <c r="J19" i="194"/>
  <c r="H19" i="194"/>
  <c r="K18" i="194"/>
  <c r="J18" i="194"/>
  <c r="H18" i="194"/>
  <c r="K17" i="194"/>
  <c r="J17" i="194"/>
  <c r="H17" i="194"/>
  <c r="K16" i="194"/>
  <c r="J16" i="194"/>
  <c r="H16" i="194"/>
  <c r="K15" i="194"/>
  <c r="J15" i="194"/>
  <c r="H15" i="194"/>
  <c r="K14" i="194"/>
  <c r="J14" i="194"/>
  <c r="H14" i="194"/>
  <c r="K13" i="194"/>
  <c r="J13" i="194"/>
  <c r="H13" i="194"/>
  <c r="J12" i="194"/>
  <c r="K12" i="194" s="1"/>
  <c r="J11" i="194"/>
  <c r="K11" i="194" s="1"/>
  <c r="H11" i="194"/>
  <c r="D3" i="194"/>
  <c r="H72" i="193"/>
  <c r="K67" i="193"/>
  <c r="J67" i="193"/>
  <c r="H67" i="193"/>
  <c r="K66" i="193"/>
  <c r="J66" i="193"/>
  <c r="H66" i="193"/>
  <c r="K65" i="193"/>
  <c r="J65" i="193"/>
  <c r="H65" i="193"/>
  <c r="K64" i="193"/>
  <c r="J64" i="193"/>
  <c r="H64" i="193"/>
  <c r="K63" i="193"/>
  <c r="J63" i="193"/>
  <c r="H63" i="193"/>
  <c r="K62" i="193"/>
  <c r="J62" i="193"/>
  <c r="H62" i="193"/>
  <c r="K61" i="193"/>
  <c r="J61" i="193"/>
  <c r="H61" i="193"/>
  <c r="J59" i="193"/>
  <c r="K59" i="193" s="1"/>
  <c r="H58" i="193"/>
  <c r="K51" i="193"/>
  <c r="J51" i="193"/>
  <c r="I51" i="193"/>
  <c r="H51" i="193"/>
  <c r="K50" i="193"/>
  <c r="J50" i="193"/>
  <c r="I50" i="193"/>
  <c r="H50" i="193"/>
  <c r="K49" i="193"/>
  <c r="J49" i="193"/>
  <c r="I49" i="193"/>
  <c r="H49" i="193"/>
  <c r="K48" i="193"/>
  <c r="J48" i="193"/>
  <c r="I48" i="193"/>
  <c r="H48" i="193"/>
  <c r="K47" i="193"/>
  <c r="J47" i="193"/>
  <c r="I47" i="193"/>
  <c r="H47" i="193"/>
  <c r="K46" i="193"/>
  <c r="J46" i="193"/>
  <c r="I46" i="193"/>
  <c r="H46" i="193"/>
  <c r="K45" i="193"/>
  <c r="J45" i="193"/>
  <c r="I45" i="193"/>
  <c r="H45" i="193"/>
  <c r="K44" i="193"/>
  <c r="J44" i="193"/>
  <c r="I44" i="193"/>
  <c r="H44" i="193"/>
  <c r="K42" i="193"/>
  <c r="K52" i="193" s="1"/>
  <c r="K53" i="193" s="1"/>
  <c r="J42" i="193"/>
  <c r="H42" i="193"/>
  <c r="K35" i="193"/>
  <c r="J35" i="193"/>
  <c r="H35" i="193"/>
  <c r="K34" i="193"/>
  <c r="J34" i="193"/>
  <c r="H34" i="193"/>
  <c r="K33" i="193"/>
  <c r="J33" i="193"/>
  <c r="H33" i="193"/>
  <c r="K32" i="193"/>
  <c r="J32" i="193"/>
  <c r="H32" i="193"/>
  <c r="K31" i="193"/>
  <c r="J31" i="193"/>
  <c r="H31" i="193"/>
  <c r="K30" i="193"/>
  <c r="J30" i="193"/>
  <c r="H30" i="193"/>
  <c r="K20" i="193"/>
  <c r="J20" i="193"/>
  <c r="H20" i="193"/>
  <c r="K19" i="193"/>
  <c r="J19" i="193"/>
  <c r="H19" i="193"/>
  <c r="K18" i="193"/>
  <c r="J18" i="193"/>
  <c r="H18" i="193"/>
  <c r="K17" i="193"/>
  <c r="J17" i="193"/>
  <c r="H17" i="193"/>
  <c r="K16" i="193"/>
  <c r="J16" i="193"/>
  <c r="H16" i="193"/>
  <c r="K15" i="193"/>
  <c r="J15" i="193"/>
  <c r="H15" i="193"/>
  <c r="K14" i="193"/>
  <c r="J14" i="193"/>
  <c r="H14" i="193"/>
  <c r="K13" i="193"/>
  <c r="J13" i="193"/>
  <c r="H13" i="193"/>
  <c r="K12" i="193"/>
  <c r="J12" i="193"/>
  <c r="H12" i="193"/>
  <c r="K11" i="193"/>
  <c r="D3" i="193"/>
  <c r="H74" i="192"/>
  <c r="K69" i="192"/>
  <c r="J69" i="192"/>
  <c r="H69" i="192"/>
  <c r="K68" i="192"/>
  <c r="J68" i="192"/>
  <c r="H68" i="192"/>
  <c r="K67" i="192"/>
  <c r="J67" i="192"/>
  <c r="H67" i="192"/>
  <c r="K66" i="192"/>
  <c r="J66" i="192"/>
  <c r="H66" i="192"/>
  <c r="K65" i="192"/>
  <c r="J65" i="192"/>
  <c r="H65" i="192"/>
  <c r="K64" i="192"/>
  <c r="J64" i="192"/>
  <c r="H64" i="192"/>
  <c r="K63" i="192"/>
  <c r="J63" i="192"/>
  <c r="H63" i="192"/>
  <c r="H61" i="192"/>
  <c r="H60" i="192"/>
  <c r="K53" i="192"/>
  <c r="J53" i="192"/>
  <c r="I53" i="192"/>
  <c r="H53" i="192"/>
  <c r="K52" i="192"/>
  <c r="J52" i="192"/>
  <c r="I52" i="192"/>
  <c r="H52" i="192"/>
  <c r="K51" i="192"/>
  <c r="J51" i="192"/>
  <c r="I51" i="192"/>
  <c r="H51" i="192"/>
  <c r="K50" i="192"/>
  <c r="J50" i="192"/>
  <c r="I50" i="192"/>
  <c r="H50" i="192"/>
  <c r="K49" i="192"/>
  <c r="J49" i="192"/>
  <c r="I49" i="192"/>
  <c r="H49" i="192"/>
  <c r="K48" i="192"/>
  <c r="J48" i="192"/>
  <c r="I48" i="192"/>
  <c r="H48" i="192"/>
  <c r="K47" i="192"/>
  <c r="J47" i="192"/>
  <c r="I47" i="192"/>
  <c r="H47" i="192"/>
  <c r="K46" i="192"/>
  <c r="J46" i="192"/>
  <c r="I46" i="192"/>
  <c r="H46" i="192"/>
  <c r="K45" i="192"/>
  <c r="K54" i="192" s="1"/>
  <c r="K55" i="192" s="1"/>
  <c r="J45" i="192"/>
  <c r="I45" i="192"/>
  <c r="H45" i="192"/>
  <c r="K37" i="192"/>
  <c r="J37" i="192"/>
  <c r="H37" i="192"/>
  <c r="K36" i="192"/>
  <c r="J36" i="192"/>
  <c r="H36" i="192"/>
  <c r="K35" i="192"/>
  <c r="J35" i="192"/>
  <c r="H35" i="192"/>
  <c r="K34" i="192"/>
  <c r="J34" i="192"/>
  <c r="H34" i="192"/>
  <c r="K33" i="192"/>
  <c r="J33" i="192"/>
  <c r="H33" i="192"/>
  <c r="K32" i="192"/>
  <c r="J32" i="192"/>
  <c r="H32" i="192"/>
  <c r="K31" i="192"/>
  <c r="H31" i="192"/>
  <c r="K22" i="192"/>
  <c r="J22" i="192"/>
  <c r="H22" i="192"/>
  <c r="J21" i="192"/>
  <c r="K21" i="192" s="1"/>
  <c r="H21" i="192"/>
  <c r="J20" i="192"/>
  <c r="K20" i="192" s="1"/>
  <c r="J19" i="192"/>
  <c r="K19" i="192" s="1"/>
  <c r="J18" i="192"/>
  <c r="K18" i="192" s="1"/>
  <c r="H18" i="192"/>
  <c r="K17" i="192"/>
  <c r="H17" i="192"/>
  <c r="J16" i="192"/>
  <c r="K16" i="192" s="1"/>
  <c r="J15" i="192"/>
  <c r="K15" i="192" s="1"/>
  <c r="H15" i="192"/>
  <c r="J14" i="192"/>
  <c r="K14" i="192" s="1"/>
  <c r="H14" i="192"/>
  <c r="K13" i="192"/>
  <c r="K12" i="192"/>
  <c r="K11" i="192"/>
  <c r="J11" i="192"/>
  <c r="B6" i="192"/>
  <c r="D3" i="192"/>
  <c r="H72" i="191"/>
  <c r="K67" i="191"/>
  <c r="J67" i="191"/>
  <c r="H67" i="191"/>
  <c r="K66" i="191"/>
  <c r="J66" i="191"/>
  <c r="H66" i="191"/>
  <c r="K65" i="191"/>
  <c r="J65" i="191"/>
  <c r="H65" i="191"/>
  <c r="K64" i="191"/>
  <c r="J64" i="191"/>
  <c r="H64" i="191"/>
  <c r="K63" i="191"/>
  <c r="J63" i="191"/>
  <c r="H63" i="191"/>
  <c r="K62" i="191"/>
  <c r="J62" i="191"/>
  <c r="H62" i="191"/>
  <c r="K61" i="191"/>
  <c r="J61" i="191"/>
  <c r="H61" i="191"/>
  <c r="K60" i="191"/>
  <c r="J60" i="191"/>
  <c r="H60" i="191"/>
  <c r="H59" i="191"/>
  <c r="H58" i="191"/>
  <c r="K51" i="191"/>
  <c r="J51" i="191"/>
  <c r="I51" i="191"/>
  <c r="H51" i="191"/>
  <c r="K50" i="191"/>
  <c r="J50" i="191"/>
  <c r="I50" i="191"/>
  <c r="H50" i="191"/>
  <c r="K49" i="191"/>
  <c r="J49" i="191"/>
  <c r="I49" i="191"/>
  <c r="H49" i="191"/>
  <c r="K48" i="191"/>
  <c r="J48" i="191"/>
  <c r="I48" i="191"/>
  <c r="H48" i="191"/>
  <c r="K47" i="191"/>
  <c r="J47" i="191"/>
  <c r="I47" i="191"/>
  <c r="H47" i="191"/>
  <c r="K46" i="191"/>
  <c r="J46" i="191"/>
  <c r="I46" i="191"/>
  <c r="H46" i="191"/>
  <c r="K45" i="191"/>
  <c r="J45" i="191"/>
  <c r="I45" i="191"/>
  <c r="H45" i="191"/>
  <c r="K44" i="191"/>
  <c r="K52" i="191" s="1"/>
  <c r="K53" i="191" s="1"/>
  <c r="J44" i="191"/>
  <c r="I44" i="191"/>
  <c r="H44" i="191"/>
  <c r="K35" i="191"/>
  <c r="J35" i="191"/>
  <c r="H35" i="191"/>
  <c r="K34" i="191"/>
  <c r="J34" i="191"/>
  <c r="H34" i="191"/>
  <c r="K33" i="191"/>
  <c r="J33" i="191"/>
  <c r="H33" i="191"/>
  <c r="K32" i="191"/>
  <c r="J32" i="191"/>
  <c r="H32" i="191"/>
  <c r="K31" i="191"/>
  <c r="J31" i="191"/>
  <c r="H31" i="191"/>
  <c r="K30" i="191"/>
  <c r="J30" i="191"/>
  <c r="H30" i="191"/>
  <c r="J29" i="191"/>
  <c r="K29" i="191" s="1"/>
  <c r="H29" i="191"/>
  <c r="K20" i="191"/>
  <c r="J20" i="191"/>
  <c r="H20" i="191"/>
  <c r="K19" i="191"/>
  <c r="J19" i="191"/>
  <c r="H19" i="191"/>
  <c r="K18" i="191"/>
  <c r="J18" i="191"/>
  <c r="H18" i="191"/>
  <c r="K17" i="191"/>
  <c r="J17" i="191"/>
  <c r="H17" i="191"/>
  <c r="K16" i="191"/>
  <c r="J16" i="191"/>
  <c r="H16" i="191"/>
  <c r="K15" i="191"/>
  <c r="J15" i="191"/>
  <c r="H15" i="191"/>
  <c r="K14" i="191"/>
  <c r="J14" i="191"/>
  <c r="H14" i="191"/>
  <c r="H13" i="191"/>
  <c r="K12" i="191"/>
  <c r="J11" i="191"/>
  <c r="K11" i="191" s="1"/>
  <c r="B6" i="191"/>
  <c r="D3" i="191"/>
  <c r="H72" i="190"/>
  <c r="K67" i="190"/>
  <c r="J67" i="190"/>
  <c r="H67" i="190"/>
  <c r="K66" i="190"/>
  <c r="J66" i="190"/>
  <c r="H66" i="190"/>
  <c r="K65" i="190"/>
  <c r="J65" i="190"/>
  <c r="H65" i="190"/>
  <c r="K64" i="190"/>
  <c r="J64" i="190"/>
  <c r="H64" i="190"/>
  <c r="K63" i="190"/>
  <c r="J63" i="190"/>
  <c r="H63" i="190"/>
  <c r="K62" i="190"/>
  <c r="J62" i="190"/>
  <c r="H62" i="190"/>
  <c r="K61" i="190"/>
  <c r="J61" i="190"/>
  <c r="H61" i="190"/>
  <c r="K60" i="190"/>
  <c r="J60" i="190"/>
  <c r="H60" i="190"/>
  <c r="H59" i="190"/>
  <c r="H58" i="190"/>
  <c r="K51" i="190"/>
  <c r="J51" i="190"/>
  <c r="I51" i="190"/>
  <c r="H51" i="190"/>
  <c r="K50" i="190"/>
  <c r="J50" i="190"/>
  <c r="I50" i="190"/>
  <c r="H50" i="190"/>
  <c r="K49" i="190"/>
  <c r="J49" i="190"/>
  <c r="I49" i="190"/>
  <c r="H49" i="190"/>
  <c r="K48" i="190"/>
  <c r="J48" i="190"/>
  <c r="I48" i="190"/>
  <c r="H48" i="190"/>
  <c r="K47" i="190"/>
  <c r="J47" i="190"/>
  <c r="I47" i="190"/>
  <c r="H47" i="190"/>
  <c r="K46" i="190"/>
  <c r="J46" i="190"/>
  <c r="I46" i="190"/>
  <c r="H46" i="190"/>
  <c r="K45" i="190"/>
  <c r="J45" i="190"/>
  <c r="I45" i="190"/>
  <c r="H45" i="190"/>
  <c r="K44" i="190"/>
  <c r="J44" i="190"/>
  <c r="I44" i="190"/>
  <c r="H44" i="190"/>
  <c r="K43" i="190"/>
  <c r="K52" i="190" s="1"/>
  <c r="K53" i="190" s="1"/>
  <c r="J43" i="190"/>
  <c r="I43" i="190"/>
  <c r="H43" i="190"/>
  <c r="K35" i="190"/>
  <c r="J35" i="190"/>
  <c r="H35" i="190"/>
  <c r="K34" i="190"/>
  <c r="J34" i="190"/>
  <c r="H34" i="190"/>
  <c r="K33" i="190"/>
  <c r="J33" i="190"/>
  <c r="H33" i="190"/>
  <c r="K32" i="190"/>
  <c r="J32" i="190"/>
  <c r="H32" i="190"/>
  <c r="K31" i="190"/>
  <c r="J31" i="190"/>
  <c r="H31" i="190"/>
  <c r="K30" i="190"/>
  <c r="J30" i="190"/>
  <c r="H30" i="190"/>
  <c r="J29" i="190"/>
  <c r="K29" i="190" s="1"/>
  <c r="K36" i="190" s="1"/>
  <c r="K37" i="190" s="1"/>
  <c r="H29" i="190"/>
  <c r="K20" i="190"/>
  <c r="J20" i="190"/>
  <c r="H20" i="190"/>
  <c r="K19" i="190"/>
  <c r="J19" i="190"/>
  <c r="H19" i="190"/>
  <c r="K18" i="190"/>
  <c r="J18" i="190"/>
  <c r="H18" i="190"/>
  <c r="K17" i="190"/>
  <c r="J17" i="190"/>
  <c r="H17" i="190"/>
  <c r="K16" i="190"/>
  <c r="J16" i="190"/>
  <c r="H16" i="190"/>
  <c r="K15" i="190"/>
  <c r="J15" i="190"/>
  <c r="H15" i="190"/>
  <c r="K14" i="190"/>
  <c r="J14" i="190"/>
  <c r="H14" i="190"/>
  <c r="K13" i="190"/>
  <c r="J13" i="190"/>
  <c r="H13" i="190"/>
  <c r="K12" i="190"/>
  <c r="J12" i="190"/>
  <c r="J11" i="190"/>
  <c r="K11" i="190" s="1"/>
  <c r="H11" i="190"/>
  <c r="B6" i="190"/>
  <c r="D3" i="190"/>
  <c r="H72" i="189"/>
  <c r="K67" i="189"/>
  <c r="J67" i="189"/>
  <c r="H67" i="189"/>
  <c r="K66" i="189"/>
  <c r="J66" i="189"/>
  <c r="H66" i="189"/>
  <c r="K65" i="189"/>
  <c r="J65" i="189"/>
  <c r="H65" i="189"/>
  <c r="K64" i="189"/>
  <c r="J64" i="189"/>
  <c r="H64" i="189"/>
  <c r="K63" i="189"/>
  <c r="J63" i="189"/>
  <c r="H63" i="189"/>
  <c r="K62" i="189"/>
  <c r="J62" i="189"/>
  <c r="H62" i="189"/>
  <c r="K61" i="189"/>
  <c r="J61" i="189"/>
  <c r="H61" i="189"/>
  <c r="K60" i="189"/>
  <c r="J60" i="189"/>
  <c r="H60" i="189"/>
  <c r="K59" i="189"/>
  <c r="J59" i="189"/>
  <c r="H59" i="189"/>
  <c r="H58" i="189"/>
  <c r="K51" i="189"/>
  <c r="J51" i="189"/>
  <c r="I51" i="189"/>
  <c r="H51" i="189"/>
  <c r="K50" i="189"/>
  <c r="J50" i="189"/>
  <c r="I50" i="189"/>
  <c r="H50" i="189"/>
  <c r="K49" i="189"/>
  <c r="J49" i="189"/>
  <c r="I49" i="189"/>
  <c r="H49" i="189"/>
  <c r="K48" i="189"/>
  <c r="J48" i="189"/>
  <c r="I48" i="189"/>
  <c r="H48" i="189"/>
  <c r="K47" i="189"/>
  <c r="J47" i="189"/>
  <c r="I47" i="189"/>
  <c r="H47" i="189"/>
  <c r="K46" i="189"/>
  <c r="J46" i="189"/>
  <c r="I46" i="189"/>
  <c r="H46" i="189"/>
  <c r="K45" i="189"/>
  <c r="J45" i="189"/>
  <c r="I45" i="189"/>
  <c r="H45" i="189"/>
  <c r="K44" i="189"/>
  <c r="J44" i="189"/>
  <c r="I44" i="189"/>
  <c r="H44" i="189"/>
  <c r="K43" i="189"/>
  <c r="K52" i="189" s="1"/>
  <c r="K53" i="189" s="1"/>
  <c r="J43" i="189"/>
  <c r="I43" i="189"/>
  <c r="H43" i="189"/>
  <c r="K35" i="189"/>
  <c r="J35" i="189"/>
  <c r="H35" i="189"/>
  <c r="K34" i="189"/>
  <c r="J34" i="189"/>
  <c r="H34" i="189"/>
  <c r="K33" i="189"/>
  <c r="J33" i="189"/>
  <c r="H33" i="189"/>
  <c r="K32" i="189"/>
  <c r="J32" i="189"/>
  <c r="H32" i="189"/>
  <c r="K31" i="189"/>
  <c r="J31" i="189"/>
  <c r="H31" i="189"/>
  <c r="K30" i="189"/>
  <c r="J30" i="189"/>
  <c r="H30" i="189"/>
  <c r="J29" i="189"/>
  <c r="K29" i="189" s="1"/>
  <c r="H29" i="189"/>
  <c r="K20" i="189"/>
  <c r="J20" i="189"/>
  <c r="H20" i="189"/>
  <c r="K19" i="189"/>
  <c r="J19" i="189"/>
  <c r="H19" i="189"/>
  <c r="K18" i="189"/>
  <c r="J18" i="189"/>
  <c r="H18" i="189"/>
  <c r="K17" i="189"/>
  <c r="J17" i="189"/>
  <c r="H17" i="189"/>
  <c r="K16" i="189"/>
  <c r="J16" i="189"/>
  <c r="H16" i="189"/>
  <c r="K15" i="189"/>
  <c r="J15" i="189"/>
  <c r="H15" i="189"/>
  <c r="K14" i="189"/>
  <c r="J14" i="189"/>
  <c r="H14" i="189"/>
  <c r="K13" i="189"/>
  <c r="J13" i="189"/>
  <c r="H13" i="189"/>
  <c r="J12" i="189"/>
  <c r="K12" i="189" s="1"/>
  <c r="H12" i="189"/>
  <c r="J11" i="189"/>
  <c r="K11" i="189" s="1"/>
  <c r="H11" i="189"/>
  <c r="D3" i="189"/>
  <c r="H72" i="188"/>
  <c r="K67" i="188"/>
  <c r="J67" i="188"/>
  <c r="H67" i="188"/>
  <c r="K66" i="188"/>
  <c r="J66" i="188"/>
  <c r="H66" i="188"/>
  <c r="K65" i="188"/>
  <c r="J65" i="188"/>
  <c r="H65" i="188"/>
  <c r="K64" i="188"/>
  <c r="J64" i="188"/>
  <c r="H64" i="188"/>
  <c r="K63" i="188"/>
  <c r="J63" i="188"/>
  <c r="H63" i="188"/>
  <c r="K62" i="188"/>
  <c r="J62" i="188"/>
  <c r="H62" i="188"/>
  <c r="K61" i="188"/>
  <c r="J61" i="188"/>
  <c r="H61" i="188"/>
  <c r="K60" i="188"/>
  <c r="J60" i="188"/>
  <c r="H60" i="188"/>
  <c r="I59" i="188"/>
  <c r="H59" i="188"/>
  <c r="H58" i="188"/>
  <c r="K51" i="188"/>
  <c r="J51" i="188"/>
  <c r="I51" i="188"/>
  <c r="H51" i="188"/>
  <c r="K50" i="188"/>
  <c r="J50" i="188"/>
  <c r="I50" i="188"/>
  <c r="H50" i="188"/>
  <c r="K49" i="188"/>
  <c r="J49" i="188"/>
  <c r="I49" i="188"/>
  <c r="H49" i="188"/>
  <c r="K48" i="188"/>
  <c r="J48" i="188"/>
  <c r="I48" i="188"/>
  <c r="H48" i="188"/>
  <c r="K47" i="188"/>
  <c r="J47" i="188"/>
  <c r="I47" i="188"/>
  <c r="H47" i="188"/>
  <c r="K46" i="188"/>
  <c r="J46" i="188"/>
  <c r="I46" i="188"/>
  <c r="H46" i="188"/>
  <c r="K45" i="188"/>
  <c r="J45" i="188"/>
  <c r="I45" i="188"/>
  <c r="H45" i="188"/>
  <c r="K44" i="188"/>
  <c r="J44" i="188"/>
  <c r="I44" i="188"/>
  <c r="H44" i="188"/>
  <c r="K43" i="188"/>
  <c r="K52" i="188" s="1"/>
  <c r="K53" i="188" s="1"/>
  <c r="J43" i="188"/>
  <c r="I43" i="188"/>
  <c r="H43" i="188"/>
  <c r="K35" i="188"/>
  <c r="J35" i="188"/>
  <c r="H35" i="188"/>
  <c r="K34" i="188"/>
  <c r="J34" i="188"/>
  <c r="H34" i="188"/>
  <c r="K33" i="188"/>
  <c r="J33" i="188"/>
  <c r="H33" i="188"/>
  <c r="J29" i="188"/>
  <c r="K29" i="188" s="1"/>
  <c r="H29" i="188"/>
  <c r="K20" i="188"/>
  <c r="J20" i="188"/>
  <c r="H20" i="188"/>
  <c r="K19" i="188"/>
  <c r="J19" i="188"/>
  <c r="H19" i="188"/>
  <c r="K18" i="188"/>
  <c r="J18" i="188"/>
  <c r="H18" i="188"/>
  <c r="K17" i="188"/>
  <c r="J17" i="188"/>
  <c r="H17" i="188"/>
  <c r="K16" i="188"/>
  <c r="J16" i="188"/>
  <c r="H16" i="188"/>
  <c r="K15" i="188"/>
  <c r="J15" i="188"/>
  <c r="H15" i="188"/>
  <c r="K14" i="188"/>
  <c r="J14" i="188"/>
  <c r="H14" i="188"/>
  <c r="K13" i="188"/>
  <c r="J13" i="188"/>
  <c r="H13" i="188"/>
  <c r="K12" i="188"/>
  <c r="J12" i="188"/>
  <c r="H12" i="188"/>
  <c r="H11" i="188"/>
  <c r="D3" i="188"/>
  <c r="H72" i="187"/>
  <c r="K67" i="187"/>
  <c r="J67" i="187"/>
  <c r="H67" i="187"/>
  <c r="K66" i="187"/>
  <c r="J66" i="187"/>
  <c r="H66" i="187"/>
  <c r="K65" i="187"/>
  <c r="J65" i="187"/>
  <c r="H65" i="187"/>
  <c r="K64" i="187"/>
  <c r="J64" i="187"/>
  <c r="H64" i="187"/>
  <c r="K63" i="187"/>
  <c r="J63" i="187"/>
  <c r="H63" i="187"/>
  <c r="K62" i="187"/>
  <c r="J62" i="187"/>
  <c r="H62" i="187"/>
  <c r="K61" i="187"/>
  <c r="J61" i="187"/>
  <c r="H61" i="187"/>
  <c r="K60" i="187"/>
  <c r="J60" i="187"/>
  <c r="H60" i="187"/>
  <c r="H59" i="187"/>
  <c r="H58" i="187"/>
  <c r="K51" i="187"/>
  <c r="J51" i="187"/>
  <c r="I51" i="187"/>
  <c r="H51" i="187"/>
  <c r="K50" i="187"/>
  <c r="J50" i="187"/>
  <c r="I50" i="187"/>
  <c r="H50" i="187"/>
  <c r="K49" i="187"/>
  <c r="J49" i="187"/>
  <c r="I49" i="187"/>
  <c r="H49" i="187"/>
  <c r="K48" i="187"/>
  <c r="J48" i="187"/>
  <c r="I48" i="187"/>
  <c r="H48" i="187"/>
  <c r="K47" i="187"/>
  <c r="J47" i="187"/>
  <c r="I47" i="187"/>
  <c r="H47" i="187"/>
  <c r="K46" i="187"/>
  <c r="J46" i="187"/>
  <c r="I46" i="187"/>
  <c r="H46" i="187"/>
  <c r="K45" i="187"/>
  <c r="J45" i="187"/>
  <c r="I45" i="187"/>
  <c r="H45" i="187"/>
  <c r="K44" i="187"/>
  <c r="J44" i="187"/>
  <c r="I44" i="187"/>
  <c r="H44" i="187"/>
  <c r="K43" i="187"/>
  <c r="K52" i="187" s="1"/>
  <c r="K53" i="187" s="1"/>
  <c r="J43" i="187"/>
  <c r="I43" i="187"/>
  <c r="H43" i="187"/>
  <c r="K35" i="187"/>
  <c r="J35" i="187"/>
  <c r="H35" i="187"/>
  <c r="K34" i="187"/>
  <c r="J34" i="187"/>
  <c r="H34" i="187"/>
  <c r="K33" i="187"/>
  <c r="J33" i="187"/>
  <c r="H33" i="187"/>
  <c r="J32" i="187"/>
  <c r="K32" i="187" s="1"/>
  <c r="H32" i="187"/>
  <c r="J31" i="187"/>
  <c r="K31" i="187" s="1"/>
  <c r="H31" i="187"/>
  <c r="K30" i="187"/>
  <c r="H30" i="187"/>
  <c r="J29" i="187"/>
  <c r="K29" i="187" s="1"/>
  <c r="K36" i="187" s="1"/>
  <c r="K37" i="187" s="1"/>
  <c r="H29" i="187"/>
  <c r="K20" i="187"/>
  <c r="J20" i="187"/>
  <c r="H20" i="187"/>
  <c r="K19" i="187"/>
  <c r="J19" i="187"/>
  <c r="H19" i="187"/>
  <c r="K18" i="187"/>
  <c r="J18" i="187"/>
  <c r="H18" i="187"/>
  <c r="K17" i="187"/>
  <c r="J17" i="187"/>
  <c r="H17" i="187"/>
  <c r="K16" i="187"/>
  <c r="J16" i="187"/>
  <c r="H16" i="187"/>
  <c r="K15" i="187"/>
  <c r="J15" i="187"/>
  <c r="H15" i="187"/>
  <c r="K14" i="187"/>
  <c r="J14" i="187"/>
  <c r="H14" i="187"/>
  <c r="K13" i="187"/>
  <c r="J13" i="187"/>
  <c r="H13" i="187"/>
  <c r="H11" i="187"/>
  <c r="D3" i="187"/>
  <c r="H72" i="186"/>
  <c r="K67" i="186"/>
  <c r="J67" i="186"/>
  <c r="H67" i="186"/>
  <c r="K66" i="186"/>
  <c r="J66" i="186"/>
  <c r="H66" i="186"/>
  <c r="K65" i="186"/>
  <c r="J65" i="186"/>
  <c r="H65" i="186"/>
  <c r="K64" i="186"/>
  <c r="J64" i="186"/>
  <c r="H64" i="186"/>
  <c r="K63" i="186"/>
  <c r="J63" i="186"/>
  <c r="H63" i="186"/>
  <c r="K62" i="186"/>
  <c r="J62" i="186"/>
  <c r="H62" i="186"/>
  <c r="K61" i="186"/>
  <c r="J61" i="186"/>
  <c r="H61" i="186"/>
  <c r="K60" i="186"/>
  <c r="J60" i="186"/>
  <c r="H60" i="186"/>
  <c r="H59" i="186"/>
  <c r="H58" i="186"/>
  <c r="K51" i="186"/>
  <c r="J51" i="186"/>
  <c r="I51" i="186"/>
  <c r="H51" i="186"/>
  <c r="K50" i="186"/>
  <c r="J50" i="186"/>
  <c r="I50" i="186"/>
  <c r="H50" i="186"/>
  <c r="K49" i="186"/>
  <c r="J49" i="186"/>
  <c r="I49" i="186"/>
  <c r="H49" i="186"/>
  <c r="K48" i="186"/>
  <c r="J48" i="186"/>
  <c r="I48" i="186"/>
  <c r="H48" i="186"/>
  <c r="K47" i="186"/>
  <c r="J47" i="186"/>
  <c r="I47" i="186"/>
  <c r="H47" i="186"/>
  <c r="K46" i="186"/>
  <c r="J46" i="186"/>
  <c r="I46" i="186"/>
  <c r="H46" i="186"/>
  <c r="K45" i="186"/>
  <c r="J45" i="186"/>
  <c r="I45" i="186"/>
  <c r="H45" i="186"/>
  <c r="K44" i="186"/>
  <c r="J44" i="186"/>
  <c r="I44" i="186"/>
  <c r="H44" i="186"/>
  <c r="K43" i="186"/>
  <c r="K52" i="186" s="1"/>
  <c r="K53" i="186" s="1"/>
  <c r="J43" i="186"/>
  <c r="I43" i="186"/>
  <c r="H43" i="186"/>
  <c r="K35" i="186"/>
  <c r="J35" i="186"/>
  <c r="H35" i="186"/>
  <c r="K34" i="186"/>
  <c r="J34" i="186"/>
  <c r="H34" i="186"/>
  <c r="K33" i="186"/>
  <c r="J33" i="186"/>
  <c r="H33" i="186"/>
  <c r="J32" i="186"/>
  <c r="K32" i="186" s="1"/>
  <c r="H32" i="186"/>
  <c r="K31" i="186"/>
  <c r="J31" i="186"/>
  <c r="H31" i="186"/>
  <c r="K30" i="186"/>
  <c r="H30" i="186"/>
  <c r="J29" i="186"/>
  <c r="K29" i="186" s="1"/>
  <c r="H29" i="186"/>
  <c r="K20" i="186"/>
  <c r="J20" i="186"/>
  <c r="H20" i="186"/>
  <c r="K19" i="186"/>
  <c r="J19" i="186"/>
  <c r="H19" i="186"/>
  <c r="K18" i="186"/>
  <c r="J18" i="186"/>
  <c r="H18" i="186"/>
  <c r="K17" i="186"/>
  <c r="J17" i="186"/>
  <c r="H17" i="186"/>
  <c r="K16" i="186"/>
  <c r="J16" i="186"/>
  <c r="H16" i="186"/>
  <c r="K15" i="186"/>
  <c r="J15" i="186"/>
  <c r="H15" i="186"/>
  <c r="K14" i="186"/>
  <c r="J14" i="186"/>
  <c r="H14" i="186"/>
  <c r="K13" i="186"/>
  <c r="J13" i="186"/>
  <c r="H13" i="186"/>
  <c r="H11" i="186"/>
  <c r="D3" i="186"/>
  <c r="H72" i="185"/>
  <c r="K67" i="185"/>
  <c r="J67" i="185"/>
  <c r="H67" i="185"/>
  <c r="K66" i="185"/>
  <c r="J66" i="185"/>
  <c r="H66" i="185"/>
  <c r="K65" i="185"/>
  <c r="J65" i="185"/>
  <c r="H65" i="185"/>
  <c r="K64" i="185"/>
  <c r="J64" i="185"/>
  <c r="H64" i="185"/>
  <c r="K63" i="185"/>
  <c r="J63" i="185"/>
  <c r="H63" i="185"/>
  <c r="K62" i="185"/>
  <c r="J62" i="185"/>
  <c r="H62" i="185"/>
  <c r="K61" i="185"/>
  <c r="J61" i="185"/>
  <c r="H61" i="185"/>
  <c r="K60" i="185"/>
  <c r="J60" i="185"/>
  <c r="H59" i="185"/>
  <c r="H58" i="185"/>
  <c r="K51" i="185"/>
  <c r="J51" i="185"/>
  <c r="I51" i="185"/>
  <c r="H51" i="185"/>
  <c r="K50" i="185"/>
  <c r="J50" i="185"/>
  <c r="I50" i="185"/>
  <c r="H50" i="185"/>
  <c r="K49" i="185"/>
  <c r="J49" i="185"/>
  <c r="I49" i="185"/>
  <c r="H49" i="185"/>
  <c r="K48" i="185"/>
  <c r="J48" i="185"/>
  <c r="I48" i="185"/>
  <c r="H48" i="185"/>
  <c r="K47" i="185"/>
  <c r="J47" i="185"/>
  <c r="I47" i="185"/>
  <c r="H47" i="185"/>
  <c r="K46" i="185"/>
  <c r="J46" i="185"/>
  <c r="I46" i="185"/>
  <c r="H46" i="185"/>
  <c r="K45" i="185"/>
  <c r="K52" i="185" s="1"/>
  <c r="K53" i="185" s="1"/>
  <c r="J45" i="185"/>
  <c r="I45" i="185"/>
  <c r="H45" i="185"/>
  <c r="K35" i="185"/>
  <c r="J35" i="185"/>
  <c r="H35" i="185"/>
  <c r="K34" i="185"/>
  <c r="J34" i="185"/>
  <c r="H34" i="185"/>
  <c r="K33" i="185"/>
  <c r="J33" i="185"/>
  <c r="H33" i="185"/>
  <c r="K32" i="185"/>
  <c r="J32" i="185"/>
  <c r="H32" i="185"/>
  <c r="K31" i="185"/>
  <c r="J31" i="185"/>
  <c r="H31" i="185"/>
  <c r="K30" i="185"/>
  <c r="J30" i="185"/>
  <c r="H30" i="185"/>
  <c r="K29" i="185"/>
  <c r="H29" i="185"/>
  <c r="K20" i="185"/>
  <c r="J20" i="185"/>
  <c r="H20" i="185"/>
  <c r="K19" i="185"/>
  <c r="J19" i="185"/>
  <c r="H19" i="185"/>
  <c r="K18" i="185"/>
  <c r="J18" i="185"/>
  <c r="H18" i="185"/>
  <c r="K17" i="185"/>
  <c r="J17" i="185"/>
  <c r="H17" i="185"/>
  <c r="K16" i="185"/>
  <c r="J16" i="185"/>
  <c r="H16" i="185"/>
  <c r="K15" i="185"/>
  <c r="J15" i="185"/>
  <c r="H15" i="185"/>
  <c r="K14" i="185"/>
  <c r="J14" i="185"/>
  <c r="H14" i="185"/>
  <c r="J13" i="185"/>
  <c r="K13" i="185" s="1"/>
  <c r="H13" i="185"/>
  <c r="J12" i="185"/>
  <c r="K12" i="185" s="1"/>
  <c r="H12" i="185"/>
  <c r="K11" i="185"/>
  <c r="D3" i="185"/>
  <c r="H72" i="184"/>
  <c r="K67" i="184"/>
  <c r="J67" i="184"/>
  <c r="H67" i="184"/>
  <c r="K66" i="184"/>
  <c r="J66" i="184"/>
  <c r="H66" i="184"/>
  <c r="K65" i="184"/>
  <c r="J65" i="184"/>
  <c r="H65" i="184"/>
  <c r="K64" i="184"/>
  <c r="J64" i="184"/>
  <c r="H64" i="184"/>
  <c r="K63" i="184"/>
  <c r="J63" i="184"/>
  <c r="H63" i="184"/>
  <c r="K62" i="184"/>
  <c r="J62" i="184"/>
  <c r="H62" i="184"/>
  <c r="K61" i="184"/>
  <c r="J61" i="184"/>
  <c r="H61" i="184"/>
  <c r="I60" i="184"/>
  <c r="H60" i="184"/>
  <c r="H59" i="184"/>
  <c r="K51" i="184"/>
  <c r="J51" i="184"/>
  <c r="I51" i="184"/>
  <c r="H51" i="184"/>
  <c r="K50" i="184"/>
  <c r="J50" i="184"/>
  <c r="I50" i="184"/>
  <c r="H50" i="184"/>
  <c r="K49" i="184"/>
  <c r="J49" i="184"/>
  <c r="I49" i="184"/>
  <c r="H49" i="184"/>
  <c r="K48" i="184"/>
  <c r="J48" i="184"/>
  <c r="I48" i="184"/>
  <c r="H48" i="184"/>
  <c r="K47" i="184"/>
  <c r="J47" i="184"/>
  <c r="I47" i="184"/>
  <c r="H47" i="184"/>
  <c r="K46" i="184"/>
  <c r="J46" i="184"/>
  <c r="I46" i="184"/>
  <c r="H46" i="184"/>
  <c r="K45" i="184"/>
  <c r="J45" i="184"/>
  <c r="I45" i="184"/>
  <c r="H45" i="184"/>
  <c r="K44" i="184"/>
  <c r="J44" i="184"/>
  <c r="I44" i="184"/>
  <c r="H44" i="184"/>
  <c r="K43" i="184"/>
  <c r="J43" i="184"/>
  <c r="I43" i="184"/>
  <c r="H43" i="184"/>
  <c r="K42" i="184"/>
  <c r="K35" i="184"/>
  <c r="J35" i="184"/>
  <c r="H35" i="184"/>
  <c r="K29" i="184"/>
  <c r="K20" i="184"/>
  <c r="J20" i="184"/>
  <c r="H20" i="184"/>
  <c r="K19" i="184"/>
  <c r="J19" i="184"/>
  <c r="H19" i="184"/>
  <c r="K18" i="184"/>
  <c r="J18" i="184"/>
  <c r="H18" i="184"/>
  <c r="K17" i="184"/>
  <c r="J17" i="184"/>
  <c r="H17" i="184"/>
  <c r="K16" i="184"/>
  <c r="J16" i="184"/>
  <c r="H16" i="184"/>
  <c r="K15" i="184"/>
  <c r="J15" i="184"/>
  <c r="H15" i="184"/>
  <c r="K14" i="184"/>
  <c r="J14" i="184"/>
  <c r="H14" i="184"/>
  <c r="K13" i="184"/>
  <c r="J13" i="184"/>
  <c r="H13" i="184"/>
  <c r="K12" i="184"/>
  <c r="J12" i="184"/>
  <c r="H12" i="184"/>
  <c r="K11" i="184"/>
  <c r="J11" i="184"/>
  <c r="H11" i="184"/>
  <c r="D3" i="184"/>
  <c r="H71" i="183"/>
  <c r="K66" i="183"/>
  <c r="J66" i="183"/>
  <c r="H66" i="183"/>
  <c r="K65" i="183"/>
  <c r="J65" i="183"/>
  <c r="H65" i="183"/>
  <c r="K64" i="183"/>
  <c r="J64" i="183"/>
  <c r="H64" i="183"/>
  <c r="K63" i="183"/>
  <c r="J63" i="183"/>
  <c r="H63" i="183"/>
  <c r="K62" i="183"/>
  <c r="J62" i="183"/>
  <c r="H62" i="183"/>
  <c r="K61" i="183"/>
  <c r="J61" i="183"/>
  <c r="H61" i="183"/>
  <c r="K60" i="183"/>
  <c r="J60" i="183"/>
  <c r="H60" i="183"/>
  <c r="K59" i="183"/>
  <c r="J59" i="183"/>
  <c r="H59" i="183"/>
  <c r="K58" i="183"/>
  <c r="K51" i="183"/>
  <c r="J51" i="183"/>
  <c r="I51" i="183"/>
  <c r="H51" i="183"/>
  <c r="K50" i="183"/>
  <c r="J50" i="183"/>
  <c r="I50" i="183"/>
  <c r="H50" i="183"/>
  <c r="K49" i="183"/>
  <c r="J49" i="183"/>
  <c r="I49" i="183"/>
  <c r="H49" i="183"/>
  <c r="K48" i="183"/>
  <c r="J48" i="183"/>
  <c r="I48" i="183"/>
  <c r="H48" i="183"/>
  <c r="K47" i="183"/>
  <c r="J47" i="183"/>
  <c r="I47" i="183"/>
  <c r="H47" i="183"/>
  <c r="K46" i="183"/>
  <c r="J46" i="183"/>
  <c r="I46" i="183"/>
  <c r="H46" i="183"/>
  <c r="K45" i="183"/>
  <c r="J45" i="183"/>
  <c r="I45" i="183"/>
  <c r="H45" i="183"/>
  <c r="K44" i="183"/>
  <c r="J44" i="183"/>
  <c r="I44" i="183"/>
  <c r="H44" i="183"/>
  <c r="K43" i="183"/>
  <c r="J43" i="183"/>
  <c r="I43" i="183"/>
  <c r="H43" i="183"/>
  <c r="K42" i="183"/>
  <c r="K52" i="183" s="1"/>
  <c r="K53" i="183" s="1"/>
  <c r="J42" i="183"/>
  <c r="I42" i="183"/>
  <c r="H42" i="183"/>
  <c r="K35" i="183"/>
  <c r="J35" i="183"/>
  <c r="H35" i="183"/>
  <c r="K34" i="183"/>
  <c r="J34" i="183"/>
  <c r="H34" i="183"/>
  <c r="K33" i="183"/>
  <c r="J33" i="183"/>
  <c r="H33" i="183"/>
  <c r="K32" i="183"/>
  <c r="J32" i="183"/>
  <c r="H32" i="183"/>
  <c r="K31" i="183"/>
  <c r="J31" i="183"/>
  <c r="H31" i="183"/>
  <c r="K30" i="183"/>
  <c r="J29" i="183"/>
  <c r="K29" i="183" s="1"/>
  <c r="H29" i="183"/>
  <c r="K20" i="183"/>
  <c r="J20" i="183"/>
  <c r="H20" i="183"/>
  <c r="K19" i="183"/>
  <c r="J19" i="183"/>
  <c r="H19" i="183"/>
  <c r="K18" i="183"/>
  <c r="J18" i="183"/>
  <c r="H18" i="183"/>
  <c r="K17" i="183"/>
  <c r="J17" i="183"/>
  <c r="H17" i="183"/>
  <c r="K16" i="183"/>
  <c r="J16" i="183"/>
  <c r="H16" i="183"/>
  <c r="K15" i="183"/>
  <c r="J15" i="183"/>
  <c r="H15" i="183"/>
  <c r="K14" i="183"/>
  <c r="J14" i="183"/>
  <c r="H14" i="183"/>
  <c r="K13" i="183"/>
  <c r="K12" i="183"/>
  <c r="K11" i="183"/>
  <c r="D3" i="183"/>
  <c r="H72" i="182"/>
  <c r="K67" i="182"/>
  <c r="J67" i="182"/>
  <c r="H67" i="182"/>
  <c r="K66" i="182"/>
  <c r="J66" i="182"/>
  <c r="H66" i="182"/>
  <c r="K65" i="182"/>
  <c r="J65" i="182"/>
  <c r="H65" i="182"/>
  <c r="K64" i="182"/>
  <c r="J64" i="182"/>
  <c r="H64" i="182"/>
  <c r="K63" i="182"/>
  <c r="J63" i="182"/>
  <c r="H63" i="182"/>
  <c r="K62" i="182"/>
  <c r="J62" i="182"/>
  <c r="H62" i="182"/>
  <c r="K61" i="182"/>
  <c r="J61" i="182"/>
  <c r="H61" i="182"/>
  <c r="K60" i="182"/>
  <c r="J60" i="182"/>
  <c r="H60" i="182"/>
  <c r="K59" i="182"/>
  <c r="H58" i="182"/>
  <c r="K51" i="182"/>
  <c r="J51" i="182"/>
  <c r="I51" i="182"/>
  <c r="H51" i="182"/>
  <c r="K50" i="182"/>
  <c r="J50" i="182"/>
  <c r="I50" i="182"/>
  <c r="H50" i="182"/>
  <c r="K49" i="182"/>
  <c r="J49" i="182"/>
  <c r="I49" i="182"/>
  <c r="H49" i="182"/>
  <c r="K48" i="182"/>
  <c r="J48" i="182"/>
  <c r="I48" i="182"/>
  <c r="H48" i="182"/>
  <c r="K47" i="182"/>
  <c r="J47" i="182"/>
  <c r="I47" i="182"/>
  <c r="H47" i="182"/>
  <c r="K46" i="182"/>
  <c r="J46" i="182"/>
  <c r="I46" i="182"/>
  <c r="H46" i="182"/>
  <c r="K45" i="182"/>
  <c r="J45" i="182"/>
  <c r="I45" i="182"/>
  <c r="H45" i="182"/>
  <c r="K44" i="182"/>
  <c r="J44" i="182"/>
  <c r="I44" i="182"/>
  <c r="H44" i="182"/>
  <c r="K43" i="182"/>
  <c r="J43" i="182"/>
  <c r="I43" i="182"/>
  <c r="H43" i="182"/>
  <c r="K42" i="182"/>
  <c r="K52" i="182" s="1"/>
  <c r="K53" i="182" s="1"/>
  <c r="J42" i="182"/>
  <c r="I42" i="182"/>
  <c r="H42" i="182"/>
  <c r="K35" i="182"/>
  <c r="J35" i="182"/>
  <c r="H35" i="182"/>
  <c r="K34" i="182"/>
  <c r="J34" i="182"/>
  <c r="H34" i="182"/>
  <c r="K33" i="182"/>
  <c r="J33" i="182"/>
  <c r="H33" i="182"/>
  <c r="K32" i="182"/>
  <c r="J32" i="182"/>
  <c r="H32" i="182"/>
  <c r="K31" i="182"/>
  <c r="J31" i="182"/>
  <c r="H31" i="182"/>
  <c r="K30" i="182"/>
  <c r="J30" i="182"/>
  <c r="H30" i="182"/>
  <c r="J29" i="182"/>
  <c r="K29" i="182" s="1"/>
  <c r="H29" i="182"/>
  <c r="K20" i="182"/>
  <c r="J20" i="182"/>
  <c r="H20" i="182"/>
  <c r="K19" i="182"/>
  <c r="J19" i="182"/>
  <c r="H19" i="182"/>
  <c r="K18" i="182"/>
  <c r="J18" i="182"/>
  <c r="H18" i="182"/>
  <c r="K17" i="182"/>
  <c r="J17" i="182"/>
  <c r="H17" i="182"/>
  <c r="K16" i="182"/>
  <c r="J16" i="182"/>
  <c r="H16" i="182"/>
  <c r="K15" i="182"/>
  <c r="J15" i="182"/>
  <c r="H15" i="182"/>
  <c r="K14" i="182"/>
  <c r="J14" i="182"/>
  <c r="H14" i="182"/>
  <c r="K13" i="182"/>
  <c r="J13" i="182"/>
  <c r="H13" i="182"/>
  <c r="K12" i="182"/>
  <c r="K11" i="182"/>
  <c r="D3" i="182"/>
  <c r="H72" i="181"/>
  <c r="K67" i="181"/>
  <c r="J67" i="181"/>
  <c r="H67" i="181"/>
  <c r="K66" i="181"/>
  <c r="J66" i="181"/>
  <c r="H66" i="181"/>
  <c r="K65" i="181"/>
  <c r="J65" i="181"/>
  <c r="H65" i="181"/>
  <c r="K64" i="181"/>
  <c r="J64" i="181"/>
  <c r="H64" i="181"/>
  <c r="K63" i="181"/>
  <c r="J63" i="181"/>
  <c r="H63" i="181"/>
  <c r="K62" i="181"/>
  <c r="J62" i="181"/>
  <c r="H62" i="181"/>
  <c r="K61" i="181"/>
  <c r="J61" i="181"/>
  <c r="H61" i="181"/>
  <c r="K60" i="181"/>
  <c r="J60" i="181"/>
  <c r="H60" i="181"/>
  <c r="H58" i="181"/>
  <c r="K51" i="181"/>
  <c r="J51" i="181"/>
  <c r="I51" i="181"/>
  <c r="H51" i="181"/>
  <c r="K50" i="181"/>
  <c r="J50" i="181"/>
  <c r="I50" i="181"/>
  <c r="H50" i="181"/>
  <c r="K49" i="181"/>
  <c r="J49" i="181"/>
  <c r="I49" i="181"/>
  <c r="H49" i="181"/>
  <c r="K48" i="181"/>
  <c r="J48" i="181"/>
  <c r="I48" i="181"/>
  <c r="H48" i="181"/>
  <c r="K47" i="181"/>
  <c r="J47" i="181"/>
  <c r="I47" i="181"/>
  <c r="H47" i="181"/>
  <c r="K46" i="181"/>
  <c r="J46" i="181"/>
  <c r="I46" i="181"/>
  <c r="H46" i="181"/>
  <c r="K45" i="181"/>
  <c r="J45" i="181"/>
  <c r="I45" i="181"/>
  <c r="H45" i="181"/>
  <c r="K44" i="181"/>
  <c r="J44" i="181"/>
  <c r="I44" i="181"/>
  <c r="H44" i="181"/>
  <c r="K43" i="181"/>
  <c r="J43" i="181"/>
  <c r="I43" i="181"/>
  <c r="H43" i="181"/>
  <c r="K42" i="181"/>
  <c r="K52" i="181" s="1"/>
  <c r="K53" i="181" s="1"/>
  <c r="J42" i="181"/>
  <c r="I42" i="181"/>
  <c r="H42" i="181"/>
  <c r="K35" i="181"/>
  <c r="J35" i="181"/>
  <c r="H35" i="181"/>
  <c r="K34" i="181"/>
  <c r="J34" i="181"/>
  <c r="H34" i="181"/>
  <c r="K33" i="181"/>
  <c r="J33" i="181"/>
  <c r="H33" i="181"/>
  <c r="K32" i="181"/>
  <c r="J32" i="181"/>
  <c r="H32" i="181"/>
  <c r="K31" i="181"/>
  <c r="J31" i="181"/>
  <c r="H31" i="181"/>
  <c r="J30" i="181"/>
  <c r="K30" i="181" s="1"/>
  <c r="H30" i="181"/>
  <c r="J29" i="181"/>
  <c r="K29" i="181" s="1"/>
  <c r="H29" i="181"/>
  <c r="K20" i="181"/>
  <c r="J20" i="181"/>
  <c r="H20" i="181"/>
  <c r="K19" i="181"/>
  <c r="J19" i="181"/>
  <c r="H19" i="181"/>
  <c r="K18" i="181"/>
  <c r="J18" i="181"/>
  <c r="H18" i="181"/>
  <c r="K17" i="181"/>
  <c r="J17" i="181"/>
  <c r="H17" i="181"/>
  <c r="K16" i="181"/>
  <c r="J16" i="181"/>
  <c r="H16" i="181"/>
  <c r="K15" i="181"/>
  <c r="J15" i="181"/>
  <c r="H15" i="181"/>
  <c r="K14" i="181"/>
  <c r="J14" i="181"/>
  <c r="H14" i="181"/>
  <c r="K13" i="181"/>
  <c r="J13" i="181"/>
  <c r="H13" i="181"/>
  <c r="K12" i="181"/>
  <c r="J12" i="181"/>
  <c r="H12" i="181"/>
  <c r="K11" i="181"/>
  <c r="D3" i="181"/>
  <c r="H72" i="180"/>
  <c r="K67" i="180"/>
  <c r="J67" i="180"/>
  <c r="H67" i="180"/>
  <c r="K66" i="180"/>
  <c r="J66" i="180"/>
  <c r="H66" i="180"/>
  <c r="K65" i="180"/>
  <c r="J65" i="180"/>
  <c r="H65" i="180"/>
  <c r="K64" i="180"/>
  <c r="J64" i="180"/>
  <c r="H64" i="180"/>
  <c r="K63" i="180"/>
  <c r="J63" i="180"/>
  <c r="H63" i="180"/>
  <c r="K62" i="180"/>
  <c r="J62" i="180"/>
  <c r="H62" i="180"/>
  <c r="K61" i="180"/>
  <c r="J61" i="180"/>
  <c r="H61" i="180"/>
  <c r="K60" i="180"/>
  <c r="J60" i="180"/>
  <c r="H60" i="180"/>
  <c r="H58" i="180"/>
  <c r="K51" i="180"/>
  <c r="J51" i="180"/>
  <c r="I51" i="180"/>
  <c r="H51" i="180"/>
  <c r="K50" i="180"/>
  <c r="J50" i="180"/>
  <c r="I50" i="180"/>
  <c r="H50" i="180"/>
  <c r="K49" i="180"/>
  <c r="J49" i="180"/>
  <c r="I49" i="180"/>
  <c r="H49" i="180"/>
  <c r="K48" i="180"/>
  <c r="J48" i="180"/>
  <c r="I48" i="180"/>
  <c r="H48" i="180"/>
  <c r="K47" i="180"/>
  <c r="J47" i="180"/>
  <c r="I47" i="180"/>
  <c r="H47" i="180"/>
  <c r="K46" i="180"/>
  <c r="J46" i="180"/>
  <c r="I46" i="180"/>
  <c r="H46" i="180"/>
  <c r="K45" i="180"/>
  <c r="J45" i="180"/>
  <c r="I45" i="180"/>
  <c r="H45" i="180"/>
  <c r="K44" i="180"/>
  <c r="J44" i="180"/>
  <c r="I44" i="180"/>
  <c r="H44" i="180"/>
  <c r="K43" i="180"/>
  <c r="J43" i="180"/>
  <c r="I43" i="180"/>
  <c r="H43" i="180"/>
  <c r="K42" i="180"/>
  <c r="K52" i="180" s="1"/>
  <c r="K53" i="180" s="1"/>
  <c r="J42" i="180"/>
  <c r="I42" i="180"/>
  <c r="H42" i="180"/>
  <c r="K35" i="180"/>
  <c r="J35" i="180"/>
  <c r="H35" i="180"/>
  <c r="K34" i="180"/>
  <c r="J34" i="180"/>
  <c r="H34" i="180"/>
  <c r="K33" i="180"/>
  <c r="J33" i="180"/>
  <c r="H33" i="180"/>
  <c r="K32" i="180"/>
  <c r="J32" i="180"/>
  <c r="H32" i="180"/>
  <c r="K31" i="180"/>
  <c r="J31" i="180"/>
  <c r="H31" i="180"/>
  <c r="J30" i="180"/>
  <c r="K30" i="180" s="1"/>
  <c r="H30" i="180"/>
  <c r="J29" i="180"/>
  <c r="K29" i="180" s="1"/>
  <c r="H29" i="180"/>
  <c r="K20" i="180"/>
  <c r="J20" i="180"/>
  <c r="H20" i="180"/>
  <c r="K19" i="180"/>
  <c r="J19" i="180"/>
  <c r="H19" i="180"/>
  <c r="K18" i="180"/>
  <c r="J18" i="180"/>
  <c r="H18" i="180"/>
  <c r="K17" i="180"/>
  <c r="J17" i="180"/>
  <c r="H17" i="180"/>
  <c r="K16" i="180"/>
  <c r="J16" i="180"/>
  <c r="H16" i="180"/>
  <c r="K15" i="180"/>
  <c r="J15" i="180"/>
  <c r="H15" i="180"/>
  <c r="K14" i="180"/>
  <c r="J14" i="180"/>
  <c r="H14" i="180"/>
  <c r="K13" i="180"/>
  <c r="J13" i="180"/>
  <c r="H13" i="180"/>
  <c r="K12" i="180"/>
  <c r="J12" i="180"/>
  <c r="H12" i="180"/>
  <c r="K11" i="180"/>
  <c r="D3" i="180"/>
  <c r="H72" i="179"/>
  <c r="K67" i="179"/>
  <c r="J67" i="179"/>
  <c r="H67" i="179"/>
  <c r="K66" i="179"/>
  <c r="J66" i="179"/>
  <c r="H66" i="179"/>
  <c r="K65" i="179"/>
  <c r="J65" i="179"/>
  <c r="H65" i="179"/>
  <c r="K64" i="179"/>
  <c r="J64" i="179"/>
  <c r="H64" i="179"/>
  <c r="K63" i="179"/>
  <c r="J63" i="179"/>
  <c r="H63" i="179"/>
  <c r="K62" i="179"/>
  <c r="J62" i="179"/>
  <c r="H62" i="179"/>
  <c r="K61" i="179"/>
  <c r="J61" i="179"/>
  <c r="H61" i="179"/>
  <c r="K60" i="179"/>
  <c r="J60" i="179"/>
  <c r="H60" i="179"/>
  <c r="H58" i="179"/>
  <c r="K51" i="179"/>
  <c r="J51" i="179"/>
  <c r="I51" i="179"/>
  <c r="H51" i="179"/>
  <c r="K50" i="179"/>
  <c r="J50" i="179"/>
  <c r="I50" i="179"/>
  <c r="H50" i="179"/>
  <c r="K49" i="179"/>
  <c r="J49" i="179"/>
  <c r="I49" i="179"/>
  <c r="H49" i="179"/>
  <c r="K48" i="179"/>
  <c r="J48" i="179"/>
  <c r="I48" i="179"/>
  <c r="H48" i="179"/>
  <c r="K47" i="179"/>
  <c r="J47" i="179"/>
  <c r="I47" i="179"/>
  <c r="H47" i="179"/>
  <c r="K46" i="179"/>
  <c r="J46" i="179"/>
  <c r="I46" i="179"/>
  <c r="H46" i="179"/>
  <c r="K45" i="179"/>
  <c r="J45" i="179"/>
  <c r="I45" i="179"/>
  <c r="H45" i="179"/>
  <c r="K44" i="179"/>
  <c r="J44" i="179"/>
  <c r="I44" i="179"/>
  <c r="H44" i="179"/>
  <c r="K43" i="179"/>
  <c r="J43" i="179"/>
  <c r="I43" i="179"/>
  <c r="H43" i="179"/>
  <c r="K42" i="179"/>
  <c r="K52" i="179" s="1"/>
  <c r="K53" i="179" s="1"/>
  <c r="J42" i="179"/>
  <c r="I42" i="179"/>
  <c r="H42" i="179"/>
  <c r="K35" i="179"/>
  <c r="J35" i="179"/>
  <c r="H35" i="179"/>
  <c r="K34" i="179"/>
  <c r="J34" i="179"/>
  <c r="H34" i="179"/>
  <c r="K33" i="179"/>
  <c r="J33" i="179"/>
  <c r="H33" i="179"/>
  <c r="K32" i="179"/>
  <c r="J32" i="179"/>
  <c r="H32" i="179"/>
  <c r="K31" i="179"/>
  <c r="J31" i="179"/>
  <c r="H31" i="179"/>
  <c r="J30" i="179"/>
  <c r="K30" i="179" s="1"/>
  <c r="H30" i="179"/>
  <c r="J29" i="179"/>
  <c r="K29" i="179" s="1"/>
  <c r="H29" i="179"/>
  <c r="K20" i="179"/>
  <c r="J20" i="179"/>
  <c r="H20" i="179"/>
  <c r="K19" i="179"/>
  <c r="J19" i="179"/>
  <c r="H19" i="179"/>
  <c r="K18" i="179"/>
  <c r="J18" i="179"/>
  <c r="H18" i="179"/>
  <c r="K17" i="179"/>
  <c r="J17" i="179"/>
  <c r="H17" i="179"/>
  <c r="K16" i="179"/>
  <c r="J16" i="179"/>
  <c r="H16" i="179"/>
  <c r="K15" i="179"/>
  <c r="J15" i="179"/>
  <c r="H15" i="179"/>
  <c r="K14" i="179"/>
  <c r="J14" i="179"/>
  <c r="H14" i="179"/>
  <c r="K13" i="179"/>
  <c r="J13" i="179"/>
  <c r="H13" i="179"/>
  <c r="K12" i="179"/>
  <c r="J12" i="179"/>
  <c r="H12" i="179"/>
  <c r="K11" i="179"/>
  <c r="J11" i="179"/>
  <c r="H11" i="179"/>
  <c r="D3" i="179"/>
  <c r="H72" i="178"/>
  <c r="K67" i="178"/>
  <c r="J67" i="178"/>
  <c r="H67" i="178"/>
  <c r="K66" i="178"/>
  <c r="J66" i="178"/>
  <c r="H66" i="178"/>
  <c r="K65" i="178"/>
  <c r="J65" i="178"/>
  <c r="H65" i="178"/>
  <c r="K64" i="178"/>
  <c r="J64" i="178"/>
  <c r="H64" i="178"/>
  <c r="K63" i="178"/>
  <c r="J63" i="178"/>
  <c r="H63" i="178"/>
  <c r="K62" i="178"/>
  <c r="J62" i="178"/>
  <c r="H62" i="178"/>
  <c r="K61" i="178"/>
  <c r="J61" i="178"/>
  <c r="H61" i="178"/>
  <c r="K60" i="178"/>
  <c r="J60" i="178"/>
  <c r="H60" i="178"/>
  <c r="H59" i="178"/>
  <c r="H58" i="178"/>
  <c r="K51" i="178"/>
  <c r="J51" i="178"/>
  <c r="I51" i="178"/>
  <c r="H51" i="178"/>
  <c r="K50" i="178"/>
  <c r="J50" i="178"/>
  <c r="I50" i="178"/>
  <c r="H50" i="178"/>
  <c r="K49" i="178"/>
  <c r="J49" i="178"/>
  <c r="I49" i="178"/>
  <c r="H49" i="178"/>
  <c r="K48" i="178"/>
  <c r="J48" i="178"/>
  <c r="I48" i="178"/>
  <c r="H48" i="178"/>
  <c r="K47" i="178"/>
  <c r="J47" i="178"/>
  <c r="I47" i="178"/>
  <c r="H47" i="178"/>
  <c r="K46" i="178"/>
  <c r="J46" i="178"/>
  <c r="I46" i="178"/>
  <c r="H46" i="178"/>
  <c r="K45" i="178"/>
  <c r="J45" i="178"/>
  <c r="I45" i="178"/>
  <c r="H45" i="178"/>
  <c r="K44" i="178"/>
  <c r="J44" i="178"/>
  <c r="I44" i="178"/>
  <c r="H44" i="178"/>
  <c r="K43" i="178"/>
  <c r="J43" i="178"/>
  <c r="I43" i="178"/>
  <c r="H43" i="178"/>
  <c r="K42" i="178"/>
  <c r="K52" i="178" s="1"/>
  <c r="K53" i="178" s="1"/>
  <c r="J42" i="178"/>
  <c r="H42" i="178"/>
  <c r="K35" i="178"/>
  <c r="J35" i="178"/>
  <c r="H35" i="178"/>
  <c r="K34" i="178"/>
  <c r="J34" i="178"/>
  <c r="H34" i="178"/>
  <c r="K33" i="178"/>
  <c r="J33" i="178"/>
  <c r="H33" i="178"/>
  <c r="K32" i="178"/>
  <c r="J32" i="178"/>
  <c r="H32" i="178"/>
  <c r="K31" i="178"/>
  <c r="J31" i="178"/>
  <c r="H31" i="178"/>
  <c r="J30" i="178"/>
  <c r="K30" i="178" s="1"/>
  <c r="H30" i="178"/>
  <c r="J29" i="178"/>
  <c r="K29" i="178" s="1"/>
  <c r="H29" i="178"/>
  <c r="K20" i="178"/>
  <c r="J20" i="178"/>
  <c r="H20" i="178"/>
  <c r="K19" i="178"/>
  <c r="J19" i="178"/>
  <c r="H19" i="178"/>
  <c r="K18" i="178"/>
  <c r="J18" i="178"/>
  <c r="H18" i="178"/>
  <c r="K17" i="178"/>
  <c r="J17" i="178"/>
  <c r="H17" i="178"/>
  <c r="K16" i="178"/>
  <c r="J16" i="178"/>
  <c r="H16" i="178"/>
  <c r="K15" i="178"/>
  <c r="J15" i="178"/>
  <c r="H15" i="178"/>
  <c r="K14" i="178"/>
  <c r="J14" i="178"/>
  <c r="H14" i="178"/>
  <c r="K13" i="178"/>
  <c r="J13" i="178"/>
  <c r="H13" i="178"/>
  <c r="K12" i="178"/>
  <c r="J12" i="178"/>
  <c r="H12" i="178"/>
  <c r="K11" i="178"/>
  <c r="J11" i="178"/>
  <c r="H11" i="178"/>
  <c r="D3" i="178"/>
  <c r="H72" i="177"/>
  <c r="K67" i="177"/>
  <c r="J67" i="177"/>
  <c r="H67" i="177"/>
  <c r="K66" i="177"/>
  <c r="J66" i="177"/>
  <c r="H66" i="177"/>
  <c r="K65" i="177"/>
  <c r="J65" i="177"/>
  <c r="H65" i="177"/>
  <c r="K64" i="177"/>
  <c r="J64" i="177"/>
  <c r="H64" i="177"/>
  <c r="K63" i="177"/>
  <c r="J63" i="177"/>
  <c r="H63" i="177"/>
  <c r="K62" i="177"/>
  <c r="J62" i="177"/>
  <c r="H62" i="177"/>
  <c r="K61" i="177"/>
  <c r="J61" i="177"/>
  <c r="H61" i="177"/>
  <c r="K60" i="177"/>
  <c r="J60" i="177"/>
  <c r="H60" i="177"/>
  <c r="H59" i="177"/>
  <c r="H58" i="177"/>
  <c r="K51" i="177"/>
  <c r="J51" i="177"/>
  <c r="I51" i="177"/>
  <c r="H51" i="177"/>
  <c r="K50" i="177"/>
  <c r="J50" i="177"/>
  <c r="I50" i="177"/>
  <c r="H50" i="177"/>
  <c r="K49" i="177"/>
  <c r="J49" i="177"/>
  <c r="I49" i="177"/>
  <c r="H49" i="177"/>
  <c r="K48" i="177"/>
  <c r="J48" i="177"/>
  <c r="I48" i="177"/>
  <c r="H48" i="177"/>
  <c r="K47" i="177"/>
  <c r="J47" i="177"/>
  <c r="I47" i="177"/>
  <c r="H47" i="177"/>
  <c r="K46" i="177"/>
  <c r="J46" i="177"/>
  <c r="I46" i="177"/>
  <c r="H46" i="177"/>
  <c r="K45" i="177"/>
  <c r="J45" i="177"/>
  <c r="I45" i="177"/>
  <c r="H45" i="177"/>
  <c r="K44" i="177"/>
  <c r="J44" i="177"/>
  <c r="I44" i="177"/>
  <c r="H44" i="177"/>
  <c r="K43" i="177"/>
  <c r="J43" i="177"/>
  <c r="I43" i="177"/>
  <c r="H43" i="177"/>
  <c r="K42" i="177"/>
  <c r="K52" i="177" s="1"/>
  <c r="K53" i="177" s="1"/>
  <c r="J42" i="177"/>
  <c r="H42" i="177"/>
  <c r="K35" i="177"/>
  <c r="J35" i="177"/>
  <c r="H35" i="177"/>
  <c r="K34" i="177"/>
  <c r="J34" i="177"/>
  <c r="H34" i="177"/>
  <c r="K33" i="177"/>
  <c r="J33" i="177"/>
  <c r="H33" i="177"/>
  <c r="K32" i="177"/>
  <c r="J32" i="177"/>
  <c r="H32" i="177"/>
  <c r="K31" i="177"/>
  <c r="J31" i="177"/>
  <c r="H31" i="177"/>
  <c r="J30" i="177"/>
  <c r="K30" i="177" s="1"/>
  <c r="H30" i="177"/>
  <c r="K29" i="177"/>
  <c r="J29" i="177"/>
  <c r="H29" i="177"/>
  <c r="K20" i="177"/>
  <c r="J20" i="177"/>
  <c r="H20" i="177"/>
  <c r="K19" i="177"/>
  <c r="J19" i="177"/>
  <c r="H19" i="177"/>
  <c r="K18" i="177"/>
  <c r="J18" i="177"/>
  <c r="H18" i="177"/>
  <c r="K17" i="177"/>
  <c r="J17" i="177"/>
  <c r="H17" i="177"/>
  <c r="K16" i="177"/>
  <c r="J16" i="177"/>
  <c r="H16" i="177"/>
  <c r="K15" i="177"/>
  <c r="J15" i="177"/>
  <c r="H15" i="177"/>
  <c r="K14" i="177"/>
  <c r="J14" i="177"/>
  <c r="H14" i="177"/>
  <c r="K13" i="177"/>
  <c r="J13" i="177"/>
  <c r="H13" i="177"/>
  <c r="K12" i="177"/>
  <c r="J12" i="177"/>
  <c r="H12" i="177"/>
  <c r="K11" i="177"/>
  <c r="J11" i="177"/>
  <c r="H11" i="177"/>
  <c r="D3" i="177"/>
  <c r="H72" i="176"/>
  <c r="K67" i="176"/>
  <c r="J67" i="176"/>
  <c r="H67" i="176"/>
  <c r="K66" i="176"/>
  <c r="J66" i="176"/>
  <c r="H66" i="176"/>
  <c r="K65" i="176"/>
  <c r="J65" i="176"/>
  <c r="H65" i="176"/>
  <c r="K64" i="176"/>
  <c r="J64" i="176"/>
  <c r="H64" i="176"/>
  <c r="K63" i="176"/>
  <c r="J63" i="176"/>
  <c r="H63" i="176"/>
  <c r="K62" i="176"/>
  <c r="J62" i="176"/>
  <c r="H62" i="176"/>
  <c r="K61" i="176"/>
  <c r="J61" i="176"/>
  <c r="H61" i="176"/>
  <c r="K60" i="176"/>
  <c r="J60" i="176"/>
  <c r="H60" i="176"/>
  <c r="H59" i="176"/>
  <c r="H58" i="176"/>
  <c r="K51" i="176"/>
  <c r="J51" i="176"/>
  <c r="I51" i="176"/>
  <c r="H51" i="176"/>
  <c r="K50" i="176"/>
  <c r="J50" i="176"/>
  <c r="I50" i="176"/>
  <c r="H50" i="176"/>
  <c r="K49" i="176"/>
  <c r="J49" i="176"/>
  <c r="I49" i="176"/>
  <c r="H49" i="176"/>
  <c r="K48" i="176"/>
  <c r="J48" i="176"/>
  <c r="I48" i="176"/>
  <c r="H48" i="176"/>
  <c r="K47" i="176"/>
  <c r="J47" i="176"/>
  <c r="I47" i="176"/>
  <c r="H47" i="176"/>
  <c r="K46" i="176"/>
  <c r="J46" i="176"/>
  <c r="I46" i="176"/>
  <c r="H46" i="176"/>
  <c r="K45" i="176"/>
  <c r="J45" i="176"/>
  <c r="I45" i="176"/>
  <c r="H45" i="176"/>
  <c r="K44" i="176"/>
  <c r="J44" i="176"/>
  <c r="I44" i="176"/>
  <c r="H44" i="176"/>
  <c r="K43" i="176"/>
  <c r="J43" i="176"/>
  <c r="I43" i="176"/>
  <c r="H43" i="176"/>
  <c r="K42" i="176"/>
  <c r="K52" i="176" s="1"/>
  <c r="K53" i="176" s="1"/>
  <c r="J42" i="176"/>
  <c r="H42" i="176"/>
  <c r="K35" i="176"/>
  <c r="J35" i="176"/>
  <c r="H35" i="176"/>
  <c r="K34" i="176"/>
  <c r="J34" i="176"/>
  <c r="H34" i="176"/>
  <c r="K33" i="176"/>
  <c r="J33" i="176"/>
  <c r="H33" i="176"/>
  <c r="K32" i="176"/>
  <c r="J32" i="176"/>
  <c r="H32" i="176"/>
  <c r="K31" i="176"/>
  <c r="J31" i="176"/>
  <c r="H31" i="176"/>
  <c r="J30" i="176"/>
  <c r="K30" i="176" s="1"/>
  <c r="H30" i="176"/>
  <c r="J29" i="176"/>
  <c r="K29" i="176" s="1"/>
  <c r="H29" i="176"/>
  <c r="K20" i="176"/>
  <c r="J20" i="176"/>
  <c r="H20" i="176"/>
  <c r="K19" i="176"/>
  <c r="J19" i="176"/>
  <c r="H19" i="176"/>
  <c r="K18" i="176"/>
  <c r="J18" i="176"/>
  <c r="H18" i="176"/>
  <c r="K17" i="176"/>
  <c r="J17" i="176"/>
  <c r="H17" i="176"/>
  <c r="K16" i="176"/>
  <c r="J16" i="176"/>
  <c r="H16" i="176"/>
  <c r="K15" i="176"/>
  <c r="J15" i="176"/>
  <c r="H15" i="176"/>
  <c r="K14" i="176"/>
  <c r="J14" i="176"/>
  <c r="H14" i="176"/>
  <c r="K13" i="176"/>
  <c r="J13" i="176"/>
  <c r="H13" i="176"/>
  <c r="K12" i="176"/>
  <c r="J12" i="176"/>
  <c r="H12" i="176"/>
  <c r="K11" i="176"/>
  <c r="J11" i="176"/>
  <c r="H11" i="176"/>
  <c r="D3" i="176"/>
  <c r="H72" i="175"/>
  <c r="K67" i="175"/>
  <c r="J67" i="175"/>
  <c r="H67" i="175"/>
  <c r="K66" i="175"/>
  <c r="J66" i="175"/>
  <c r="H66" i="175"/>
  <c r="K65" i="175"/>
  <c r="J65" i="175"/>
  <c r="H65" i="175"/>
  <c r="K64" i="175"/>
  <c r="J64" i="175"/>
  <c r="H64" i="175"/>
  <c r="K63" i="175"/>
  <c r="J63" i="175"/>
  <c r="H63" i="175"/>
  <c r="K62" i="175"/>
  <c r="J62" i="175"/>
  <c r="H62" i="175"/>
  <c r="K61" i="175"/>
  <c r="J61" i="175"/>
  <c r="H61" i="175"/>
  <c r="H59" i="175"/>
  <c r="H58" i="175"/>
  <c r="K51" i="175"/>
  <c r="J51" i="175"/>
  <c r="I51" i="175"/>
  <c r="H51" i="175"/>
  <c r="K50" i="175"/>
  <c r="J50" i="175"/>
  <c r="I50" i="175"/>
  <c r="H50" i="175"/>
  <c r="K49" i="175"/>
  <c r="J49" i="175"/>
  <c r="I49" i="175"/>
  <c r="H49" i="175"/>
  <c r="K48" i="175"/>
  <c r="J48" i="175"/>
  <c r="I48" i="175"/>
  <c r="H48" i="175"/>
  <c r="K47" i="175"/>
  <c r="J47" i="175"/>
  <c r="I47" i="175"/>
  <c r="H47" i="175"/>
  <c r="K46" i="175"/>
  <c r="J46" i="175"/>
  <c r="I46" i="175"/>
  <c r="H46" i="175"/>
  <c r="K45" i="175"/>
  <c r="J45" i="175"/>
  <c r="I45" i="175"/>
  <c r="H45" i="175"/>
  <c r="K44" i="175"/>
  <c r="J44" i="175"/>
  <c r="I44" i="175"/>
  <c r="H44" i="175"/>
  <c r="K43" i="175"/>
  <c r="K52" i="175" s="1"/>
  <c r="K53" i="175" s="1"/>
  <c r="J43" i="175"/>
  <c r="I43" i="175"/>
  <c r="H43" i="175"/>
  <c r="K35" i="175"/>
  <c r="J35" i="175"/>
  <c r="H35" i="175"/>
  <c r="K34" i="175"/>
  <c r="J34" i="175"/>
  <c r="H34" i="175"/>
  <c r="K33" i="175"/>
  <c r="J33" i="175"/>
  <c r="H33" i="175"/>
  <c r="K32" i="175"/>
  <c r="J32" i="175"/>
  <c r="H32" i="175"/>
  <c r="K31" i="175"/>
  <c r="J31" i="175"/>
  <c r="H31" i="175"/>
  <c r="K30" i="175"/>
  <c r="K29" i="175"/>
  <c r="J29" i="175"/>
  <c r="H29" i="175"/>
  <c r="K20" i="175"/>
  <c r="J20" i="175"/>
  <c r="H20" i="175"/>
  <c r="K19" i="175"/>
  <c r="J19" i="175"/>
  <c r="H19" i="175"/>
  <c r="K18" i="175"/>
  <c r="J18" i="175"/>
  <c r="H18" i="175"/>
  <c r="K17" i="175"/>
  <c r="J17" i="175"/>
  <c r="H17" i="175"/>
  <c r="K16" i="175"/>
  <c r="J16" i="175"/>
  <c r="H16" i="175"/>
  <c r="K15" i="175"/>
  <c r="J15" i="175"/>
  <c r="H15" i="175"/>
  <c r="K14" i="175"/>
  <c r="J14" i="175"/>
  <c r="H14" i="175"/>
  <c r="D3" i="175"/>
  <c r="H72" i="174"/>
  <c r="K67" i="174"/>
  <c r="J67" i="174"/>
  <c r="H67" i="174"/>
  <c r="K66" i="174"/>
  <c r="J66" i="174"/>
  <c r="H66" i="174"/>
  <c r="K65" i="174"/>
  <c r="J65" i="174"/>
  <c r="H65" i="174"/>
  <c r="K64" i="174"/>
  <c r="J64" i="174"/>
  <c r="H64" i="174"/>
  <c r="K63" i="174"/>
  <c r="J63" i="174"/>
  <c r="H63" i="174"/>
  <c r="K62" i="174"/>
  <c r="J62" i="174"/>
  <c r="H62" i="174"/>
  <c r="K61" i="174"/>
  <c r="J61" i="174"/>
  <c r="H61" i="174"/>
  <c r="K60" i="174"/>
  <c r="J60" i="174"/>
  <c r="H60" i="174"/>
  <c r="H59" i="174"/>
  <c r="K51" i="174"/>
  <c r="J51" i="174"/>
  <c r="I51" i="174"/>
  <c r="H51" i="174"/>
  <c r="K50" i="174"/>
  <c r="J50" i="174"/>
  <c r="I50" i="174"/>
  <c r="H50" i="174"/>
  <c r="K49" i="174"/>
  <c r="J49" i="174"/>
  <c r="I49" i="174"/>
  <c r="H49" i="174"/>
  <c r="K48" i="174"/>
  <c r="J48" i="174"/>
  <c r="I48" i="174"/>
  <c r="H48" i="174"/>
  <c r="K47" i="174"/>
  <c r="J47" i="174"/>
  <c r="I47" i="174"/>
  <c r="H47" i="174"/>
  <c r="K46" i="174"/>
  <c r="J46" i="174"/>
  <c r="I46" i="174"/>
  <c r="H46" i="174"/>
  <c r="K45" i="174"/>
  <c r="J45" i="174"/>
  <c r="I45" i="174"/>
  <c r="H45" i="174"/>
  <c r="K44" i="174"/>
  <c r="J44" i="174"/>
  <c r="I44" i="174"/>
  <c r="H44" i="174"/>
  <c r="K43" i="174"/>
  <c r="K52" i="174" s="1"/>
  <c r="K53" i="174" s="1"/>
  <c r="J43" i="174"/>
  <c r="I43" i="174"/>
  <c r="H43" i="174"/>
  <c r="K35" i="174"/>
  <c r="J35" i="174"/>
  <c r="H35" i="174"/>
  <c r="K34" i="174"/>
  <c r="J34" i="174"/>
  <c r="H34" i="174"/>
  <c r="K33" i="174"/>
  <c r="J33" i="174"/>
  <c r="H33" i="174"/>
  <c r="K32" i="174"/>
  <c r="J32" i="174"/>
  <c r="H32" i="174"/>
  <c r="K31" i="174"/>
  <c r="J31" i="174"/>
  <c r="H31" i="174"/>
  <c r="J30" i="174"/>
  <c r="K30" i="174" s="1"/>
  <c r="H30" i="174"/>
  <c r="J29" i="174"/>
  <c r="K29" i="174" s="1"/>
  <c r="K36" i="174" s="1"/>
  <c r="K37" i="174" s="1"/>
  <c r="H29" i="174"/>
  <c r="K20" i="174"/>
  <c r="J20" i="174"/>
  <c r="H20" i="174"/>
  <c r="K19" i="174"/>
  <c r="J19" i="174"/>
  <c r="H19" i="174"/>
  <c r="K18" i="174"/>
  <c r="J18" i="174"/>
  <c r="H18" i="174"/>
  <c r="K17" i="174"/>
  <c r="J17" i="174"/>
  <c r="H17" i="174"/>
  <c r="K16" i="174"/>
  <c r="J16" i="174"/>
  <c r="H16" i="174"/>
  <c r="K15" i="174"/>
  <c r="J15" i="174"/>
  <c r="H15" i="174"/>
  <c r="K14" i="174"/>
  <c r="J14" i="174"/>
  <c r="H14" i="174"/>
  <c r="K13" i="174"/>
  <c r="J13" i="174"/>
  <c r="H13" i="174"/>
  <c r="K11" i="174"/>
  <c r="J11" i="174"/>
  <c r="H11" i="174"/>
  <c r="D3" i="174"/>
  <c r="H71" i="173"/>
  <c r="K66" i="173"/>
  <c r="J66" i="173"/>
  <c r="H66" i="173"/>
  <c r="K65" i="173"/>
  <c r="J65" i="173"/>
  <c r="H65" i="173"/>
  <c r="K64" i="173"/>
  <c r="J64" i="173"/>
  <c r="H64" i="173"/>
  <c r="K63" i="173"/>
  <c r="J63" i="173"/>
  <c r="H63" i="173"/>
  <c r="K62" i="173"/>
  <c r="J62" i="173"/>
  <c r="H62" i="173"/>
  <c r="K61" i="173"/>
  <c r="J61" i="173"/>
  <c r="H61" i="173"/>
  <c r="K60" i="173"/>
  <c r="J60" i="173"/>
  <c r="H60" i="173"/>
  <c r="K59" i="173"/>
  <c r="J59" i="173"/>
  <c r="H59" i="173"/>
  <c r="H58" i="173"/>
  <c r="K51" i="173"/>
  <c r="J51" i="173"/>
  <c r="I51" i="173"/>
  <c r="H51" i="173"/>
  <c r="K50" i="173"/>
  <c r="J50" i="173"/>
  <c r="I50" i="173"/>
  <c r="H50" i="173"/>
  <c r="K49" i="173"/>
  <c r="J49" i="173"/>
  <c r="I49" i="173"/>
  <c r="H49" i="173"/>
  <c r="K48" i="173"/>
  <c r="J48" i="173"/>
  <c r="I48" i="173"/>
  <c r="H48" i="173"/>
  <c r="K47" i="173"/>
  <c r="J47" i="173"/>
  <c r="I47" i="173"/>
  <c r="H47" i="173"/>
  <c r="K46" i="173"/>
  <c r="J46" i="173"/>
  <c r="I46" i="173"/>
  <c r="H46" i="173"/>
  <c r="K45" i="173"/>
  <c r="J45" i="173"/>
  <c r="I45" i="173"/>
  <c r="H45" i="173"/>
  <c r="K44" i="173"/>
  <c r="J44" i="173"/>
  <c r="I44" i="173"/>
  <c r="H44" i="173"/>
  <c r="K43" i="173"/>
  <c r="K52" i="173" s="1"/>
  <c r="K53" i="173" s="1"/>
  <c r="J43" i="173"/>
  <c r="I43" i="173"/>
  <c r="H43" i="173"/>
  <c r="K35" i="173"/>
  <c r="J35" i="173"/>
  <c r="H35" i="173"/>
  <c r="K34" i="173"/>
  <c r="J34" i="173"/>
  <c r="H34" i="173"/>
  <c r="K33" i="173"/>
  <c r="J33" i="173"/>
  <c r="H33" i="173"/>
  <c r="K32" i="173"/>
  <c r="J32" i="173"/>
  <c r="H32" i="173"/>
  <c r="K31" i="173"/>
  <c r="J30" i="173"/>
  <c r="K30" i="173" s="1"/>
  <c r="H30" i="173"/>
  <c r="J29" i="173"/>
  <c r="K29" i="173" s="1"/>
  <c r="H29" i="173"/>
  <c r="K20" i="173"/>
  <c r="J20" i="173"/>
  <c r="H20" i="173"/>
  <c r="K19" i="173"/>
  <c r="J19" i="173"/>
  <c r="H19" i="173"/>
  <c r="K18" i="173"/>
  <c r="J18" i="173"/>
  <c r="H18" i="173"/>
  <c r="K17" i="173"/>
  <c r="J17" i="173"/>
  <c r="H17" i="173"/>
  <c r="K16" i="173"/>
  <c r="J16" i="173"/>
  <c r="H16" i="173"/>
  <c r="K15" i="173"/>
  <c r="J15" i="173"/>
  <c r="H15" i="173"/>
  <c r="K14" i="173"/>
  <c r="J14" i="173"/>
  <c r="H14" i="173"/>
  <c r="K13" i="173"/>
  <c r="J13" i="173"/>
  <c r="H13" i="173"/>
  <c r="K12" i="173"/>
  <c r="J12" i="173"/>
  <c r="H12" i="173"/>
  <c r="K11" i="173"/>
  <c r="J11" i="173"/>
  <c r="H11" i="173"/>
  <c r="D3" i="173"/>
  <c r="H71" i="172"/>
  <c r="K66" i="172"/>
  <c r="J66" i="172"/>
  <c r="H66" i="172"/>
  <c r="K65" i="172"/>
  <c r="J65" i="172"/>
  <c r="H65" i="172"/>
  <c r="K64" i="172"/>
  <c r="J64" i="172"/>
  <c r="H64" i="172"/>
  <c r="K63" i="172"/>
  <c r="J63" i="172"/>
  <c r="H63" i="172"/>
  <c r="K62" i="172"/>
  <c r="J62" i="172"/>
  <c r="H62" i="172"/>
  <c r="K61" i="172"/>
  <c r="J61" i="172"/>
  <c r="H61" i="172"/>
  <c r="K60" i="172"/>
  <c r="J60" i="172"/>
  <c r="H60" i="172"/>
  <c r="K59" i="172"/>
  <c r="J59" i="172"/>
  <c r="H59" i="172"/>
  <c r="H58" i="172"/>
  <c r="K51" i="172"/>
  <c r="J51" i="172"/>
  <c r="I51" i="172"/>
  <c r="H51" i="172"/>
  <c r="K50" i="172"/>
  <c r="J50" i="172"/>
  <c r="I50" i="172"/>
  <c r="H50" i="172"/>
  <c r="K49" i="172"/>
  <c r="J49" i="172"/>
  <c r="I49" i="172"/>
  <c r="H49" i="172"/>
  <c r="K48" i="172"/>
  <c r="J48" i="172"/>
  <c r="I48" i="172"/>
  <c r="H48" i="172"/>
  <c r="K47" i="172"/>
  <c r="J47" i="172"/>
  <c r="I47" i="172"/>
  <c r="H47" i="172"/>
  <c r="K46" i="172"/>
  <c r="J46" i="172"/>
  <c r="I46" i="172"/>
  <c r="H46" i="172"/>
  <c r="K45" i="172"/>
  <c r="J45" i="172"/>
  <c r="I45" i="172"/>
  <c r="H45" i="172"/>
  <c r="K44" i="172"/>
  <c r="J44" i="172"/>
  <c r="I44" i="172"/>
  <c r="H44" i="172"/>
  <c r="K43" i="172"/>
  <c r="K52" i="172" s="1"/>
  <c r="K53" i="172" s="1"/>
  <c r="J43" i="172"/>
  <c r="I43" i="172"/>
  <c r="H43" i="172"/>
  <c r="K35" i="172"/>
  <c r="J35" i="172"/>
  <c r="H35" i="172"/>
  <c r="K34" i="172"/>
  <c r="J34" i="172"/>
  <c r="H34" i="172"/>
  <c r="K33" i="172"/>
  <c r="J33" i="172"/>
  <c r="H33" i="172"/>
  <c r="K32" i="172"/>
  <c r="J32" i="172"/>
  <c r="H32" i="172"/>
  <c r="K31" i="172"/>
  <c r="J30" i="172"/>
  <c r="K30" i="172" s="1"/>
  <c r="H30" i="172"/>
  <c r="J29" i="172"/>
  <c r="K29" i="172" s="1"/>
  <c r="H29" i="172"/>
  <c r="K20" i="172"/>
  <c r="J20" i="172"/>
  <c r="H20" i="172"/>
  <c r="K19" i="172"/>
  <c r="J19" i="172"/>
  <c r="H19" i="172"/>
  <c r="K18" i="172"/>
  <c r="J18" i="172"/>
  <c r="H18" i="172"/>
  <c r="K17" i="172"/>
  <c r="J17" i="172"/>
  <c r="H17" i="172"/>
  <c r="K16" i="172"/>
  <c r="J16" i="172"/>
  <c r="H16" i="172"/>
  <c r="K15" i="172"/>
  <c r="J15" i="172"/>
  <c r="H15" i="172"/>
  <c r="K14" i="172"/>
  <c r="J14" i="172"/>
  <c r="H14" i="172"/>
  <c r="K13" i="172"/>
  <c r="J13" i="172"/>
  <c r="H13" i="172"/>
  <c r="K12" i="172"/>
  <c r="J12" i="172"/>
  <c r="H12" i="172"/>
  <c r="K11" i="172"/>
  <c r="J11" i="172"/>
  <c r="H11" i="172"/>
  <c r="D3" i="172"/>
  <c r="H72" i="171"/>
  <c r="K67" i="171"/>
  <c r="J67" i="171"/>
  <c r="H67" i="171"/>
  <c r="K66" i="171"/>
  <c r="J66" i="171"/>
  <c r="H66" i="171"/>
  <c r="K65" i="171"/>
  <c r="J65" i="171"/>
  <c r="H65" i="171"/>
  <c r="K64" i="171"/>
  <c r="J64" i="171"/>
  <c r="H64" i="171"/>
  <c r="K63" i="171"/>
  <c r="J63" i="171"/>
  <c r="H63" i="171"/>
  <c r="K62" i="171"/>
  <c r="J62" i="171"/>
  <c r="H62" i="171"/>
  <c r="K61" i="171"/>
  <c r="J61" i="171"/>
  <c r="H61" i="171"/>
  <c r="H60" i="171"/>
  <c r="I59" i="171"/>
  <c r="I60" i="171" s="1"/>
  <c r="H59" i="171"/>
  <c r="H58" i="171"/>
  <c r="K51" i="171"/>
  <c r="J51" i="171"/>
  <c r="I51" i="171"/>
  <c r="H51" i="171"/>
  <c r="K50" i="171"/>
  <c r="J50" i="171"/>
  <c r="I50" i="171"/>
  <c r="H50" i="171"/>
  <c r="K49" i="171"/>
  <c r="J49" i="171"/>
  <c r="I49" i="171"/>
  <c r="H49" i="171"/>
  <c r="K48" i="171"/>
  <c r="J48" i="171"/>
  <c r="I48" i="171"/>
  <c r="H48" i="171"/>
  <c r="K47" i="171"/>
  <c r="J47" i="171"/>
  <c r="I47" i="171"/>
  <c r="H47" i="171"/>
  <c r="K46" i="171"/>
  <c r="J46" i="171"/>
  <c r="I46" i="171"/>
  <c r="H46" i="171"/>
  <c r="K45" i="171"/>
  <c r="J45" i="171"/>
  <c r="I45" i="171"/>
  <c r="H45" i="171"/>
  <c r="K44" i="171"/>
  <c r="J44" i="171"/>
  <c r="I44" i="171"/>
  <c r="H44" i="171"/>
  <c r="K43" i="171"/>
  <c r="J43" i="171"/>
  <c r="I43" i="171"/>
  <c r="H43" i="171"/>
  <c r="J42" i="171"/>
  <c r="H42" i="171"/>
  <c r="I42" i="171" s="1"/>
  <c r="K35" i="171"/>
  <c r="J35" i="171"/>
  <c r="H35" i="171"/>
  <c r="K34" i="171"/>
  <c r="J34" i="171"/>
  <c r="H34" i="171"/>
  <c r="K33" i="171"/>
  <c r="J33" i="171"/>
  <c r="H33" i="171"/>
  <c r="J32" i="171"/>
  <c r="K32" i="171" s="1"/>
  <c r="H32" i="171"/>
  <c r="J31" i="171"/>
  <c r="K31" i="171" s="1"/>
  <c r="H31" i="171"/>
  <c r="J30" i="171"/>
  <c r="K30" i="171" s="1"/>
  <c r="H30" i="171"/>
  <c r="J29" i="171"/>
  <c r="K29" i="171" s="1"/>
  <c r="H29" i="171"/>
  <c r="K20" i="171"/>
  <c r="J20" i="171"/>
  <c r="H20" i="171"/>
  <c r="K19" i="171"/>
  <c r="J19" i="171"/>
  <c r="H19" i="171"/>
  <c r="K18" i="171"/>
  <c r="J18" i="171"/>
  <c r="H18" i="171"/>
  <c r="K17" i="171"/>
  <c r="J17" i="171"/>
  <c r="H17" i="171"/>
  <c r="K16" i="171"/>
  <c r="J16" i="171"/>
  <c r="H16" i="171"/>
  <c r="K15" i="171"/>
  <c r="J15" i="171"/>
  <c r="H15" i="171"/>
  <c r="K14" i="171"/>
  <c r="J14" i="171"/>
  <c r="H14" i="171"/>
  <c r="K13" i="171"/>
  <c r="J13" i="171"/>
  <c r="H13" i="171"/>
  <c r="K12" i="171"/>
  <c r="J12" i="171"/>
  <c r="H12" i="171"/>
  <c r="K11" i="171"/>
  <c r="J11" i="171"/>
  <c r="H11" i="171"/>
  <c r="D3" i="171"/>
  <c r="H72" i="170"/>
  <c r="K67" i="170"/>
  <c r="J67" i="170"/>
  <c r="H67" i="170"/>
  <c r="K66" i="170"/>
  <c r="J66" i="170"/>
  <c r="H66" i="170"/>
  <c r="K65" i="170"/>
  <c r="J65" i="170"/>
  <c r="H65" i="170"/>
  <c r="K64" i="170"/>
  <c r="J64" i="170"/>
  <c r="H64" i="170"/>
  <c r="K63" i="170"/>
  <c r="J63" i="170"/>
  <c r="H63" i="170"/>
  <c r="K62" i="170"/>
  <c r="J62" i="170"/>
  <c r="H62" i="170"/>
  <c r="K61" i="170"/>
  <c r="J61" i="170"/>
  <c r="H61" i="170"/>
  <c r="K60" i="170"/>
  <c r="J60" i="170"/>
  <c r="H60" i="170"/>
  <c r="H59" i="170"/>
  <c r="H58" i="170"/>
  <c r="K51" i="170"/>
  <c r="J51" i="170"/>
  <c r="I51" i="170"/>
  <c r="H51" i="170"/>
  <c r="K50" i="170"/>
  <c r="J50" i="170"/>
  <c r="I50" i="170"/>
  <c r="H50" i="170"/>
  <c r="K49" i="170"/>
  <c r="J49" i="170"/>
  <c r="I49" i="170"/>
  <c r="H49" i="170"/>
  <c r="K48" i="170"/>
  <c r="J48" i="170"/>
  <c r="I48" i="170"/>
  <c r="H48" i="170"/>
  <c r="K47" i="170"/>
  <c r="J47" i="170"/>
  <c r="I47" i="170"/>
  <c r="H47" i="170"/>
  <c r="K46" i="170"/>
  <c r="J46" i="170"/>
  <c r="I46" i="170"/>
  <c r="H46" i="170"/>
  <c r="K45" i="170"/>
  <c r="J45" i="170"/>
  <c r="I45" i="170"/>
  <c r="H45" i="170"/>
  <c r="K44" i="170"/>
  <c r="J44" i="170"/>
  <c r="I44" i="170"/>
  <c r="H44" i="170"/>
  <c r="K43" i="170"/>
  <c r="K52" i="170" s="1"/>
  <c r="K53" i="170" s="1"/>
  <c r="J43" i="170"/>
  <c r="I43" i="170"/>
  <c r="H43" i="170"/>
  <c r="K35" i="170"/>
  <c r="J35" i="170"/>
  <c r="H35" i="170"/>
  <c r="K34" i="170"/>
  <c r="J34" i="170"/>
  <c r="H34" i="170"/>
  <c r="K33" i="170"/>
  <c r="J33" i="170"/>
  <c r="H33" i="170"/>
  <c r="K32" i="170"/>
  <c r="J32" i="170"/>
  <c r="H32" i="170"/>
  <c r="K31" i="170"/>
  <c r="J31" i="170"/>
  <c r="H31" i="170"/>
  <c r="K30" i="170"/>
  <c r="K36" i="170" s="1"/>
  <c r="K37" i="170" s="1"/>
  <c r="J30" i="170"/>
  <c r="H30" i="170"/>
  <c r="K29" i="170"/>
  <c r="H29" i="170"/>
  <c r="K20" i="170"/>
  <c r="J20" i="170"/>
  <c r="H20" i="170"/>
  <c r="K19" i="170"/>
  <c r="J19" i="170"/>
  <c r="H19" i="170"/>
  <c r="K18" i="170"/>
  <c r="J18" i="170"/>
  <c r="H18" i="170"/>
  <c r="K17" i="170"/>
  <c r="J17" i="170"/>
  <c r="H17" i="170"/>
  <c r="K16" i="170"/>
  <c r="J16" i="170"/>
  <c r="H16" i="170"/>
  <c r="K15" i="170"/>
  <c r="J15" i="170"/>
  <c r="H15" i="170"/>
  <c r="K14" i="170"/>
  <c r="J14" i="170"/>
  <c r="H14" i="170"/>
  <c r="K13" i="170"/>
  <c r="K12" i="170"/>
  <c r="K11" i="170"/>
  <c r="D3" i="170"/>
  <c r="K36" i="182" l="1"/>
  <c r="K37" i="182" s="1"/>
  <c r="K36" i="184"/>
  <c r="K37" i="184" s="1"/>
  <c r="K52" i="184"/>
  <c r="K53" i="184" s="1"/>
  <c r="K36" i="195"/>
  <c r="K37" i="195" s="1"/>
  <c r="K36" i="196"/>
  <c r="K37" i="196" s="1"/>
  <c r="K36" i="197"/>
  <c r="K37" i="197" s="1"/>
  <c r="K52" i="195"/>
  <c r="K53" i="195" s="1"/>
  <c r="K36" i="180"/>
  <c r="K37" i="180" s="1"/>
  <c r="K36" i="186"/>
  <c r="K37" i="186" s="1"/>
  <c r="K36" i="188"/>
  <c r="K37" i="188" s="1"/>
  <c r="K36" i="189"/>
  <c r="K37" i="189" s="1"/>
  <c r="K42" i="171"/>
  <c r="K52" i="171" s="1"/>
  <c r="K53" i="171" s="1"/>
  <c r="K38" i="192"/>
  <c r="K39" i="192" s="1"/>
  <c r="K36" i="193"/>
  <c r="K37" i="193" s="1"/>
  <c r="K36" i="194"/>
  <c r="K37" i="194" s="1"/>
  <c r="K21" i="185"/>
  <c r="K22" i="185" s="1"/>
  <c r="K23" i="185" s="1"/>
  <c r="K24" i="185" s="1"/>
  <c r="K21" i="190"/>
  <c r="K22" i="190" s="1"/>
  <c r="K23" i="190" s="1"/>
  <c r="K24" i="190" s="1"/>
  <c r="K21" i="170"/>
  <c r="K22" i="170" s="1"/>
  <c r="K23" i="170" s="1"/>
  <c r="K24" i="170" s="1"/>
  <c r="K21" i="171"/>
  <c r="K22" i="171" s="1"/>
  <c r="K23" i="171" s="1"/>
  <c r="K24" i="171" s="1"/>
  <c r="K21" i="193"/>
  <c r="K22" i="193" s="1"/>
  <c r="K23" i="193" s="1"/>
  <c r="K24" i="193" s="1"/>
  <c r="K21" i="196"/>
  <c r="K22" i="196" s="1"/>
  <c r="K23" i="196" s="1"/>
  <c r="K24" i="196" s="1"/>
  <c r="K21" i="174"/>
  <c r="K22" i="174" s="1"/>
  <c r="K23" i="174" s="1"/>
  <c r="K24" i="174" s="1"/>
  <c r="K21" i="175"/>
  <c r="K22" i="175" s="1"/>
  <c r="K23" i="175" s="1"/>
  <c r="K24" i="175" s="1"/>
  <c r="K21" i="176"/>
  <c r="K22" i="176" s="1"/>
  <c r="K23" i="176" s="1"/>
  <c r="K24" i="176" s="1"/>
  <c r="K21" i="177"/>
  <c r="K22" i="177" s="1"/>
  <c r="K23" i="177" s="1"/>
  <c r="K24" i="177" s="1"/>
  <c r="K21" i="179"/>
  <c r="K22" i="179" s="1"/>
  <c r="K23" i="179" s="1"/>
  <c r="K24" i="179" s="1"/>
  <c r="K21" i="189"/>
  <c r="K22" i="189" s="1"/>
  <c r="K23" i="189" s="1"/>
  <c r="K24" i="189" s="1"/>
  <c r="K21" i="180"/>
  <c r="K22" i="180" s="1"/>
  <c r="K23" i="180" s="1"/>
  <c r="K24" i="180" s="1"/>
  <c r="K21" i="181"/>
  <c r="K22" i="181" s="1"/>
  <c r="K23" i="181" s="1"/>
  <c r="K24" i="181" s="1"/>
  <c r="K21" i="182"/>
  <c r="K22" i="182" s="1"/>
  <c r="K23" i="182" s="1"/>
  <c r="K24" i="182" s="1"/>
  <c r="K21" i="184"/>
  <c r="K22" i="184" s="1"/>
  <c r="K23" i="184" s="1"/>
  <c r="K24" i="184" s="1"/>
  <c r="K36" i="171"/>
  <c r="K37" i="171" s="1"/>
  <c r="K36" i="177"/>
  <c r="K37" i="177" s="1"/>
  <c r="K21" i="172"/>
  <c r="K22" i="172" s="1"/>
  <c r="K23" i="172" s="1"/>
  <c r="K24" i="172" s="1"/>
  <c r="K21" i="173"/>
  <c r="K22" i="173" s="1"/>
  <c r="K23" i="173" s="1"/>
  <c r="K24" i="173" s="1"/>
  <c r="K36" i="176"/>
  <c r="K37" i="176" s="1"/>
  <c r="K21" i="178"/>
  <c r="K22" i="178" s="1"/>
  <c r="K23" i="178" s="1"/>
  <c r="K24" i="178" s="1"/>
  <c r="K36" i="178"/>
  <c r="K37" i="178" s="1"/>
  <c r="K36" i="179"/>
  <c r="K37" i="179" s="1"/>
  <c r="K36" i="181"/>
  <c r="K37" i="181" s="1"/>
  <c r="K36" i="191"/>
  <c r="K37" i="191" s="1"/>
  <c r="K21" i="197"/>
  <c r="K22" i="197" s="1"/>
  <c r="K23" i="197" s="1"/>
  <c r="K24" i="197" s="1"/>
  <c r="K21" i="183"/>
  <c r="K22" i="183" s="1"/>
  <c r="K23" i="183" s="1"/>
  <c r="K24" i="183" s="1"/>
  <c r="K67" i="183"/>
  <c r="K68" i="183" s="1"/>
  <c r="K36" i="185"/>
  <c r="K37" i="185" s="1"/>
  <c r="K72" i="229"/>
  <c r="J73" i="229" s="1"/>
  <c r="E230" i="4"/>
  <c r="F230" i="4" s="1"/>
  <c r="J71" i="231"/>
  <c r="J71" i="230"/>
  <c r="K72" i="230" s="1"/>
  <c r="J73" i="230" s="1"/>
  <c r="J71" i="228"/>
  <c r="J71" i="227"/>
  <c r="E228" i="4" s="1"/>
  <c r="F228" i="4" s="1"/>
  <c r="K21" i="194"/>
  <c r="K22" i="194" s="1"/>
  <c r="K23" i="194" s="1"/>
  <c r="K24" i="194" s="1"/>
  <c r="J71" i="194" s="1"/>
  <c r="H61" i="196"/>
  <c r="K4" i="172"/>
  <c r="K4" i="174"/>
  <c r="K4" i="175" s="1"/>
  <c r="K4" i="176" s="1"/>
  <c r="K4" i="177" s="1"/>
  <c r="K4" i="178" s="1"/>
  <c r="K4" i="179" s="1"/>
  <c r="K4" i="180" s="1"/>
  <c r="K4" i="181" s="1"/>
  <c r="K4" i="182" s="1"/>
  <c r="K4" i="183" s="1"/>
  <c r="K4" i="184" s="1"/>
  <c r="K4" i="185" s="1"/>
  <c r="K4" i="186" s="1"/>
  <c r="K4" i="187" s="1"/>
  <c r="K4" i="188" s="1"/>
  <c r="K4" i="189" s="1"/>
  <c r="K4" i="190" s="1"/>
  <c r="K4" i="191" s="1"/>
  <c r="K4" i="192" s="1"/>
  <c r="K4" i="193" s="1"/>
  <c r="K4" i="194" s="1"/>
  <c r="K4" i="195" s="1"/>
  <c r="K4" i="196" s="1"/>
  <c r="K4" i="197" s="1"/>
  <c r="K4" i="198" s="1"/>
  <c r="K4" i="199" s="1"/>
  <c r="K4" i="200" s="1"/>
  <c r="K23" i="192"/>
  <c r="K24" i="192" s="1"/>
  <c r="K25" i="192" s="1"/>
  <c r="K26" i="192" s="1"/>
  <c r="K36" i="183"/>
  <c r="K37" i="183" s="1"/>
  <c r="J70" i="183" s="1"/>
  <c r="K36" i="175"/>
  <c r="K37" i="175" s="1"/>
  <c r="K36" i="173"/>
  <c r="K37" i="173" s="1"/>
  <c r="K36" i="172"/>
  <c r="K37" i="172" s="1"/>
  <c r="D4" i="199"/>
  <c r="D4" i="200" s="1"/>
  <c r="K71" i="183" l="1"/>
  <c r="J72" i="183" s="1"/>
  <c r="E159" i="4"/>
  <c r="F159" i="4" s="1"/>
  <c r="K4" i="203"/>
  <c r="K4" i="201"/>
  <c r="K4" i="202" s="1"/>
  <c r="K4" i="205"/>
  <c r="K4" i="206" s="1"/>
  <c r="K4" i="207" s="1"/>
  <c r="K4" i="208" s="1"/>
  <c r="K4" i="209" s="1"/>
  <c r="K4" i="210" s="1"/>
  <c r="K4" i="211" s="1"/>
  <c r="K4" i="212" s="1"/>
  <c r="K4" i="204"/>
  <c r="D4" i="205"/>
  <c r="D4" i="206" s="1"/>
  <c r="D4" i="207" s="1"/>
  <c r="D4" i="208" s="1"/>
  <c r="D4" i="209" s="1"/>
  <c r="D4" i="210" s="1"/>
  <c r="D4" i="211" s="1"/>
  <c r="D4" i="212" s="1"/>
  <c r="D4" i="203"/>
  <c r="D4" i="204"/>
  <c r="D4" i="201"/>
  <c r="D4" i="202" s="1"/>
  <c r="K72" i="231"/>
  <c r="J73" i="231" s="1"/>
  <c r="E232" i="4"/>
  <c r="F232" i="4" s="1"/>
  <c r="E231" i="4"/>
  <c r="F231" i="4" s="1"/>
  <c r="E229" i="4"/>
  <c r="F229" i="4" s="1"/>
  <c r="K72" i="228"/>
  <c r="J73" i="228" s="1"/>
  <c r="K72" i="227"/>
  <c r="J73" i="227" s="1"/>
  <c r="K72" i="194"/>
  <c r="J73" i="194" s="1"/>
  <c r="E176" i="4"/>
  <c r="F176" i="4" s="1"/>
  <c r="H72" i="54"/>
  <c r="K67" i="54"/>
  <c r="J67" i="54"/>
  <c r="H67" i="54"/>
  <c r="K66" i="54"/>
  <c r="J66" i="54"/>
  <c r="H66" i="54"/>
  <c r="K65" i="54"/>
  <c r="J65" i="54"/>
  <c r="H65" i="54"/>
  <c r="K64" i="54"/>
  <c r="J64" i="54"/>
  <c r="H64" i="54"/>
  <c r="K63" i="54"/>
  <c r="J63" i="54"/>
  <c r="H63" i="54"/>
  <c r="K62" i="54"/>
  <c r="J62" i="54"/>
  <c r="H62" i="54"/>
  <c r="K61" i="54"/>
  <c r="J61" i="54"/>
  <c r="H61" i="54"/>
  <c r="K60" i="54"/>
  <c r="J60" i="54"/>
  <c r="H60" i="54"/>
  <c r="H58" i="54"/>
  <c r="K51" i="54"/>
  <c r="J51" i="54"/>
  <c r="I51" i="54"/>
  <c r="H51" i="54"/>
  <c r="K50" i="54"/>
  <c r="J50" i="54"/>
  <c r="I50" i="54"/>
  <c r="H50" i="54"/>
  <c r="K49" i="54"/>
  <c r="J49" i="54"/>
  <c r="I49" i="54"/>
  <c r="H49" i="54"/>
  <c r="K48" i="54"/>
  <c r="J48" i="54"/>
  <c r="I48" i="54"/>
  <c r="H48" i="54"/>
  <c r="K47" i="54"/>
  <c r="J47" i="54"/>
  <c r="I47" i="54"/>
  <c r="H47" i="54"/>
  <c r="K46" i="54"/>
  <c r="J46" i="54"/>
  <c r="I46" i="54"/>
  <c r="H46" i="54"/>
  <c r="K45" i="54"/>
  <c r="J45" i="54"/>
  <c r="I45" i="54"/>
  <c r="H45" i="54"/>
  <c r="K44" i="54"/>
  <c r="J44" i="54"/>
  <c r="I44" i="54"/>
  <c r="H44" i="54"/>
  <c r="K43" i="54"/>
  <c r="J43" i="54"/>
  <c r="I43" i="54"/>
  <c r="H43" i="54"/>
  <c r="K42" i="54"/>
  <c r="K52" i="54" s="1"/>
  <c r="K53" i="54" s="1"/>
  <c r="J42" i="54"/>
  <c r="I42" i="54"/>
  <c r="H42" i="54"/>
  <c r="K35" i="54"/>
  <c r="J35" i="54"/>
  <c r="H35" i="54"/>
  <c r="K34" i="54"/>
  <c r="J34" i="54"/>
  <c r="H34" i="54"/>
  <c r="K33" i="54"/>
  <c r="J33" i="54"/>
  <c r="H33" i="54"/>
  <c r="K32" i="54"/>
  <c r="J32" i="54"/>
  <c r="H32" i="54"/>
  <c r="K31" i="54"/>
  <c r="J31" i="54"/>
  <c r="H31" i="54"/>
  <c r="J30" i="54"/>
  <c r="K30" i="54" s="1"/>
  <c r="H30" i="54"/>
  <c r="J29" i="54"/>
  <c r="K29" i="54" s="1"/>
  <c r="H29" i="54"/>
  <c r="K20" i="54"/>
  <c r="J20" i="54"/>
  <c r="H20" i="54"/>
  <c r="K19" i="54"/>
  <c r="J19" i="54"/>
  <c r="H19" i="54"/>
  <c r="K18" i="54"/>
  <c r="J18" i="54"/>
  <c r="H18" i="54"/>
  <c r="K17" i="54"/>
  <c r="J17" i="54"/>
  <c r="H17" i="54"/>
  <c r="K16" i="54"/>
  <c r="J16" i="54"/>
  <c r="H16" i="54"/>
  <c r="K15" i="54"/>
  <c r="J15" i="54"/>
  <c r="H15" i="54"/>
  <c r="K14" i="54"/>
  <c r="J14" i="54"/>
  <c r="H14" i="54"/>
  <c r="K13" i="54"/>
  <c r="J13" i="54"/>
  <c r="H13" i="54"/>
  <c r="K12" i="54"/>
  <c r="J12" i="54"/>
  <c r="H12" i="54"/>
  <c r="K11" i="54"/>
  <c r="J11" i="54"/>
  <c r="H11" i="54"/>
  <c r="H72" i="32"/>
  <c r="K67" i="32"/>
  <c r="J67" i="32"/>
  <c r="H67" i="32"/>
  <c r="K66" i="32"/>
  <c r="J66" i="32"/>
  <c r="H66" i="32"/>
  <c r="K65" i="32"/>
  <c r="J65" i="32"/>
  <c r="H65" i="32"/>
  <c r="K64" i="32"/>
  <c r="J64" i="32"/>
  <c r="H64" i="32"/>
  <c r="K63" i="32"/>
  <c r="J63" i="32"/>
  <c r="H63" i="32"/>
  <c r="K62" i="32"/>
  <c r="J62" i="32"/>
  <c r="H62" i="32"/>
  <c r="K61" i="32"/>
  <c r="J61" i="32"/>
  <c r="H61" i="32"/>
  <c r="K60" i="32"/>
  <c r="J60" i="32"/>
  <c r="H60" i="32"/>
  <c r="H58" i="32"/>
  <c r="K51" i="32"/>
  <c r="J51" i="32"/>
  <c r="I51" i="32"/>
  <c r="H51" i="32"/>
  <c r="K50" i="32"/>
  <c r="J50" i="32"/>
  <c r="I50" i="32"/>
  <c r="H50" i="32"/>
  <c r="K49" i="32"/>
  <c r="J49" i="32"/>
  <c r="I49" i="32"/>
  <c r="H49" i="32"/>
  <c r="K48" i="32"/>
  <c r="J48" i="32"/>
  <c r="I48" i="32"/>
  <c r="H48" i="32"/>
  <c r="K47" i="32"/>
  <c r="J47" i="32"/>
  <c r="I47" i="32"/>
  <c r="H47" i="32"/>
  <c r="K46" i="32"/>
  <c r="J46" i="32"/>
  <c r="I46" i="32"/>
  <c r="H46" i="32"/>
  <c r="K45" i="32"/>
  <c r="J45" i="32"/>
  <c r="I45" i="32"/>
  <c r="H45" i="32"/>
  <c r="K44" i="32"/>
  <c r="J44" i="32"/>
  <c r="I44" i="32"/>
  <c r="H44" i="32"/>
  <c r="K43" i="32"/>
  <c r="J43" i="32"/>
  <c r="I43" i="32"/>
  <c r="H43" i="32"/>
  <c r="K42" i="32"/>
  <c r="K52" i="32" s="1"/>
  <c r="K53" i="32" s="1"/>
  <c r="J42" i="32"/>
  <c r="I42" i="32"/>
  <c r="H42" i="32"/>
  <c r="K35" i="32"/>
  <c r="J35" i="32"/>
  <c r="H35" i="32"/>
  <c r="K34" i="32"/>
  <c r="J34" i="32"/>
  <c r="H34" i="32"/>
  <c r="K33" i="32"/>
  <c r="J33" i="32"/>
  <c r="H33" i="32"/>
  <c r="K32" i="32"/>
  <c r="J32" i="32"/>
  <c r="H32" i="32"/>
  <c r="K31" i="32"/>
  <c r="J31" i="32"/>
  <c r="H31" i="32"/>
  <c r="J30" i="32"/>
  <c r="K30" i="32" s="1"/>
  <c r="H30" i="32"/>
  <c r="J29" i="32"/>
  <c r="K29" i="32" s="1"/>
  <c r="H29" i="32"/>
  <c r="K20" i="32"/>
  <c r="J20" i="32"/>
  <c r="H20" i="32"/>
  <c r="K19" i="32"/>
  <c r="J19" i="32"/>
  <c r="H19" i="32"/>
  <c r="K18" i="32"/>
  <c r="J18" i="32"/>
  <c r="H18" i="32"/>
  <c r="K17" i="32"/>
  <c r="J17" i="32"/>
  <c r="H17" i="32"/>
  <c r="K16" i="32"/>
  <c r="J16" i="32"/>
  <c r="H16" i="32"/>
  <c r="K15" i="32"/>
  <c r="J15" i="32"/>
  <c r="H15" i="32"/>
  <c r="K14" i="32"/>
  <c r="J14" i="32"/>
  <c r="H14" i="32"/>
  <c r="K13" i="32"/>
  <c r="J13" i="32"/>
  <c r="H13" i="32"/>
  <c r="K12" i="32"/>
  <c r="J12" i="32"/>
  <c r="H12" i="32"/>
  <c r="K11" i="32"/>
  <c r="J11" i="32"/>
  <c r="H11" i="32"/>
  <c r="D79" i="3"/>
  <c r="J12" i="195" s="1"/>
  <c r="K12" i="195" s="1"/>
  <c r="D111" i="4"/>
  <c r="D112" i="4" s="1"/>
  <c r="H72" i="169"/>
  <c r="K67" i="169"/>
  <c r="J67" i="169"/>
  <c r="H67" i="169"/>
  <c r="K66" i="169"/>
  <c r="J66" i="169"/>
  <c r="H66" i="169"/>
  <c r="K65" i="169"/>
  <c r="J65" i="169"/>
  <c r="H65" i="169"/>
  <c r="K64" i="169"/>
  <c r="J64" i="169"/>
  <c r="H64" i="169"/>
  <c r="K63" i="169"/>
  <c r="J63" i="169"/>
  <c r="H63" i="169"/>
  <c r="K62" i="169"/>
  <c r="J62" i="169"/>
  <c r="H62" i="169"/>
  <c r="K61" i="169"/>
  <c r="J61" i="169"/>
  <c r="H61" i="169"/>
  <c r="K60" i="169"/>
  <c r="J60" i="169"/>
  <c r="H60" i="169"/>
  <c r="I59" i="169"/>
  <c r="H59" i="169"/>
  <c r="H58" i="169"/>
  <c r="K51" i="169"/>
  <c r="J51" i="169"/>
  <c r="I51" i="169"/>
  <c r="H51" i="169"/>
  <c r="K50" i="169"/>
  <c r="J50" i="169"/>
  <c r="I50" i="169"/>
  <c r="H50" i="169"/>
  <c r="K49" i="169"/>
  <c r="J49" i="169"/>
  <c r="I49" i="169"/>
  <c r="H49" i="169"/>
  <c r="K48" i="169"/>
  <c r="J48" i="169"/>
  <c r="I48" i="169"/>
  <c r="H48" i="169"/>
  <c r="K47" i="169"/>
  <c r="J47" i="169"/>
  <c r="I47" i="169"/>
  <c r="H47" i="169"/>
  <c r="K46" i="169"/>
  <c r="J46" i="169"/>
  <c r="I46" i="169"/>
  <c r="H46" i="169"/>
  <c r="K45" i="169"/>
  <c r="J45" i="169"/>
  <c r="I45" i="169"/>
  <c r="H45" i="169"/>
  <c r="K44" i="169"/>
  <c r="J44" i="169"/>
  <c r="I44" i="169"/>
  <c r="H44" i="169"/>
  <c r="K43" i="169"/>
  <c r="K52" i="169" s="1"/>
  <c r="K53" i="169" s="1"/>
  <c r="J43" i="169"/>
  <c r="I43" i="169"/>
  <c r="H43" i="169"/>
  <c r="K35" i="169"/>
  <c r="J35" i="169"/>
  <c r="H35" i="169"/>
  <c r="K34" i="169"/>
  <c r="J34" i="169"/>
  <c r="H34" i="169"/>
  <c r="K33" i="169"/>
  <c r="J33" i="169"/>
  <c r="H33" i="169"/>
  <c r="K32" i="169"/>
  <c r="J32" i="169"/>
  <c r="H32" i="169"/>
  <c r="J31" i="169"/>
  <c r="K31" i="169"/>
  <c r="H31" i="169"/>
  <c r="J30" i="169"/>
  <c r="K30" i="169"/>
  <c r="H30" i="169"/>
  <c r="J29" i="169"/>
  <c r="K29" i="169" s="1"/>
  <c r="H29" i="169"/>
  <c r="K20" i="169"/>
  <c r="J20" i="169"/>
  <c r="H20" i="169"/>
  <c r="K19" i="169"/>
  <c r="J19" i="169"/>
  <c r="H19" i="169"/>
  <c r="K18" i="169"/>
  <c r="J18" i="169"/>
  <c r="H18" i="169"/>
  <c r="K17" i="169"/>
  <c r="J17" i="169"/>
  <c r="H17" i="169"/>
  <c r="K16" i="169"/>
  <c r="J16" i="169"/>
  <c r="H16" i="169"/>
  <c r="K14" i="169"/>
  <c r="J14" i="169"/>
  <c r="H14" i="169"/>
  <c r="J13" i="169"/>
  <c r="K13" i="169"/>
  <c r="H13" i="169"/>
  <c r="K12" i="169"/>
  <c r="J12" i="169"/>
  <c r="H12" i="169"/>
  <c r="J11" i="169"/>
  <c r="K11" i="169" s="1"/>
  <c r="H11" i="169"/>
  <c r="F6" i="169"/>
  <c r="H11" i="11"/>
  <c r="J11" i="11"/>
  <c r="K11" i="11"/>
  <c r="H12" i="11"/>
  <c r="J12" i="11"/>
  <c r="K12" i="11"/>
  <c r="H13" i="11"/>
  <c r="J13" i="11"/>
  <c r="K13" i="11"/>
  <c r="H14" i="11"/>
  <c r="J14" i="11"/>
  <c r="K14" i="11"/>
  <c r="H15" i="11"/>
  <c r="J15" i="11"/>
  <c r="K15" i="11"/>
  <c r="H16" i="11"/>
  <c r="J16" i="11"/>
  <c r="K16" i="11"/>
  <c r="H17" i="11"/>
  <c r="J17" i="11"/>
  <c r="K17" i="11"/>
  <c r="H18" i="11"/>
  <c r="J18" i="11"/>
  <c r="K18" i="11"/>
  <c r="H19" i="11"/>
  <c r="J19" i="11"/>
  <c r="K19" i="11"/>
  <c r="H20" i="11"/>
  <c r="J20" i="11"/>
  <c r="K20" i="11"/>
  <c r="H29" i="11"/>
  <c r="J29" i="11"/>
  <c r="K29" i="11" s="1"/>
  <c r="H30" i="11"/>
  <c r="J30" i="11"/>
  <c r="K30" i="11" s="1"/>
  <c r="H31" i="11"/>
  <c r="J31" i="11"/>
  <c r="K31" i="11" s="1"/>
  <c r="H32" i="11"/>
  <c r="J32" i="11"/>
  <c r="K32" i="11" s="1"/>
  <c r="H33" i="11"/>
  <c r="J33" i="11"/>
  <c r="K33" i="11"/>
  <c r="H34" i="11"/>
  <c r="J34" i="11"/>
  <c r="K34" i="11"/>
  <c r="H35" i="11"/>
  <c r="J35" i="11"/>
  <c r="K35" i="11"/>
  <c r="H42" i="11"/>
  <c r="I42" i="11" s="1"/>
  <c r="J42" i="11"/>
  <c r="H43" i="11"/>
  <c r="I43" i="11"/>
  <c r="J43" i="11"/>
  <c r="K43" i="11"/>
  <c r="H44" i="11"/>
  <c r="I44" i="11"/>
  <c r="J44" i="11"/>
  <c r="K44" i="11"/>
  <c r="H45" i="11"/>
  <c r="I45" i="11"/>
  <c r="J45" i="11"/>
  <c r="K45" i="11"/>
  <c r="H46" i="11"/>
  <c r="I46" i="11"/>
  <c r="J46" i="11"/>
  <c r="K46" i="11"/>
  <c r="H47" i="11"/>
  <c r="I47" i="11"/>
  <c r="J47" i="11"/>
  <c r="K47" i="11"/>
  <c r="H48" i="11"/>
  <c r="I48" i="11"/>
  <c r="J48" i="11"/>
  <c r="K48" i="11"/>
  <c r="H49" i="11"/>
  <c r="I49" i="11"/>
  <c r="J49" i="11"/>
  <c r="K49" i="11"/>
  <c r="H50" i="11"/>
  <c r="I50" i="11"/>
  <c r="J50" i="11"/>
  <c r="K50" i="11"/>
  <c r="H51" i="11"/>
  <c r="I51" i="11"/>
  <c r="J51" i="11"/>
  <c r="K51" i="11"/>
  <c r="H58" i="11"/>
  <c r="H59" i="11"/>
  <c r="H60" i="11"/>
  <c r="H61" i="11"/>
  <c r="J61" i="11"/>
  <c r="K61" i="11"/>
  <c r="H62" i="11"/>
  <c r="J62" i="11"/>
  <c r="K62" i="11"/>
  <c r="H63" i="11"/>
  <c r="J63" i="11"/>
  <c r="K63" i="11"/>
  <c r="H64" i="11"/>
  <c r="J64" i="11"/>
  <c r="K64" i="11"/>
  <c r="H65" i="11"/>
  <c r="J65" i="11"/>
  <c r="K65" i="11"/>
  <c r="H66" i="11"/>
  <c r="J66" i="11"/>
  <c r="K66" i="11"/>
  <c r="H67" i="11"/>
  <c r="J67" i="11"/>
  <c r="K67" i="11"/>
  <c r="H72" i="11"/>
  <c r="H72" i="168"/>
  <c r="K67" i="168"/>
  <c r="J67" i="168"/>
  <c r="H67" i="168"/>
  <c r="K66" i="168"/>
  <c r="J66" i="168"/>
  <c r="H66" i="168"/>
  <c r="K65" i="168"/>
  <c r="J65" i="168"/>
  <c r="H65" i="168"/>
  <c r="K64" i="168"/>
  <c r="J64" i="168"/>
  <c r="H64" i="168"/>
  <c r="K63" i="168"/>
  <c r="J63" i="168"/>
  <c r="H63" i="168"/>
  <c r="K62" i="168"/>
  <c r="J62" i="168"/>
  <c r="H62" i="168"/>
  <c r="K61" i="168"/>
  <c r="J61" i="168"/>
  <c r="H61" i="168"/>
  <c r="K60" i="168"/>
  <c r="J60" i="168"/>
  <c r="H60" i="168"/>
  <c r="I59" i="168"/>
  <c r="H59" i="168"/>
  <c r="H58" i="168"/>
  <c r="K51" i="168"/>
  <c r="J51" i="168"/>
  <c r="I51" i="168"/>
  <c r="H51" i="168"/>
  <c r="K50" i="168"/>
  <c r="J50" i="168"/>
  <c r="I50" i="168"/>
  <c r="H50" i="168"/>
  <c r="K49" i="168"/>
  <c r="J49" i="168"/>
  <c r="I49" i="168"/>
  <c r="H49" i="168"/>
  <c r="K48" i="168"/>
  <c r="J48" i="168"/>
  <c r="I48" i="168"/>
  <c r="H48" i="168"/>
  <c r="K47" i="168"/>
  <c r="J47" i="168"/>
  <c r="I47" i="168"/>
  <c r="H47" i="168"/>
  <c r="K46" i="168"/>
  <c r="J46" i="168"/>
  <c r="I46" i="168"/>
  <c r="H46" i="168"/>
  <c r="K45" i="168"/>
  <c r="J45" i="168"/>
  <c r="I45" i="168"/>
  <c r="H45" i="168"/>
  <c r="K44" i="168"/>
  <c r="J44" i="168"/>
  <c r="I44" i="168"/>
  <c r="H44" i="168"/>
  <c r="K43" i="168"/>
  <c r="K52" i="168" s="1"/>
  <c r="K53" i="168" s="1"/>
  <c r="J43" i="168"/>
  <c r="I43" i="168"/>
  <c r="H43" i="168"/>
  <c r="K35" i="168"/>
  <c r="J35" i="168"/>
  <c r="H35" i="168"/>
  <c r="K34" i="168"/>
  <c r="J34" i="168"/>
  <c r="H34" i="168"/>
  <c r="K33" i="168"/>
  <c r="J33" i="168"/>
  <c r="H33" i="168"/>
  <c r="K32" i="168"/>
  <c r="J32" i="168"/>
  <c r="H32" i="168"/>
  <c r="J31" i="168"/>
  <c r="K31" i="168"/>
  <c r="H31" i="168"/>
  <c r="K30" i="168"/>
  <c r="J30" i="168"/>
  <c r="H30" i="168"/>
  <c r="J29" i="168"/>
  <c r="K29" i="168" s="1"/>
  <c r="H29" i="168"/>
  <c r="K20" i="168"/>
  <c r="J20" i="168"/>
  <c r="H20" i="168"/>
  <c r="K19" i="168"/>
  <c r="J19" i="168"/>
  <c r="H19" i="168"/>
  <c r="K18" i="168"/>
  <c r="J18" i="168"/>
  <c r="H18" i="168"/>
  <c r="K17" i="168"/>
  <c r="J17" i="168"/>
  <c r="H17" i="168"/>
  <c r="K16" i="168"/>
  <c r="J16" i="168"/>
  <c r="H16" i="168"/>
  <c r="K14" i="168"/>
  <c r="J14" i="168"/>
  <c r="H14" i="168"/>
  <c r="J13" i="168"/>
  <c r="K13" i="168"/>
  <c r="H13" i="168"/>
  <c r="J12" i="168"/>
  <c r="K12" i="168"/>
  <c r="H12" i="168"/>
  <c r="J11" i="168"/>
  <c r="K11" i="168" s="1"/>
  <c r="H11" i="168"/>
  <c r="F6" i="168"/>
  <c r="K6" i="168"/>
  <c r="D110" i="4"/>
  <c r="H72" i="135"/>
  <c r="K67" i="135"/>
  <c r="J67" i="135"/>
  <c r="H67" i="135"/>
  <c r="K66" i="135"/>
  <c r="J66" i="135"/>
  <c r="H66" i="135"/>
  <c r="K65" i="135"/>
  <c r="J65" i="135"/>
  <c r="H65" i="135"/>
  <c r="K64" i="135"/>
  <c r="J64" i="135"/>
  <c r="H64" i="135"/>
  <c r="K63" i="135"/>
  <c r="J63" i="135"/>
  <c r="H63" i="135"/>
  <c r="K62" i="135"/>
  <c r="J62" i="135"/>
  <c r="H62" i="135"/>
  <c r="K61" i="135"/>
  <c r="J61" i="135"/>
  <c r="H61" i="135"/>
  <c r="K60" i="135"/>
  <c r="J60" i="135"/>
  <c r="H60" i="135"/>
  <c r="H59" i="135"/>
  <c r="H58" i="135"/>
  <c r="K51" i="135"/>
  <c r="J51" i="135"/>
  <c r="I51" i="135"/>
  <c r="H51" i="135"/>
  <c r="K50" i="135"/>
  <c r="J50" i="135"/>
  <c r="I50" i="135"/>
  <c r="H50" i="135"/>
  <c r="K49" i="135"/>
  <c r="J49" i="135"/>
  <c r="I49" i="135"/>
  <c r="H49" i="135"/>
  <c r="K48" i="135"/>
  <c r="J48" i="135"/>
  <c r="I48" i="135"/>
  <c r="H48" i="135"/>
  <c r="K47" i="135"/>
  <c r="J47" i="135"/>
  <c r="I47" i="135"/>
  <c r="H47" i="135"/>
  <c r="K46" i="135"/>
  <c r="J46" i="135"/>
  <c r="I46" i="135"/>
  <c r="H46" i="135"/>
  <c r="K45" i="135"/>
  <c r="J45" i="135"/>
  <c r="I45" i="135"/>
  <c r="H45" i="135"/>
  <c r="K44" i="135"/>
  <c r="J44" i="135"/>
  <c r="I44" i="135"/>
  <c r="H44" i="135"/>
  <c r="K43" i="135"/>
  <c r="J43" i="135"/>
  <c r="I43" i="135"/>
  <c r="H43" i="135"/>
  <c r="J42" i="135"/>
  <c r="H42" i="135"/>
  <c r="I42" i="135" s="1"/>
  <c r="K35" i="135"/>
  <c r="J35" i="135"/>
  <c r="H35" i="135"/>
  <c r="K34" i="135"/>
  <c r="J34" i="135"/>
  <c r="H34" i="135"/>
  <c r="K33" i="135"/>
  <c r="J33" i="135"/>
  <c r="H33" i="135"/>
  <c r="K32" i="135"/>
  <c r="J32" i="135"/>
  <c r="H32" i="135"/>
  <c r="K31" i="135"/>
  <c r="J31" i="135"/>
  <c r="H31" i="135"/>
  <c r="K30" i="135"/>
  <c r="J30" i="135"/>
  <c r="H30" i="135"/>
  <c r="J29" i="135"/>
  <c r="K29" i="135" s="1"/>
  <c r="K36" i="135" s="1"/>
  <c r="K37" i="135" s="1"/>
  <c r="H29" i="135"/>
  <c r="K20" i="135"/>
  <c r="J20" i="135"/>
  <c r="H20" i="135"/>
  <c r="K19" i="135"/>
  <c r="J19" i="135"/>
  <c r="H19" i="135"/>
  <c r="K18" i="135"/>
  <c r="J18" i="135"/>
  <c r="H18" i="135"/>
  <c r="K17" i="135"/>
  <c r="J17" i="135"/>
  <c r="H17" i="135"/>
  <c r="K16" i="135"/>
  <c r="J16" i="135"/>
  <c r="H16" i="135"/>
  <c r="J15" i="135"/>
  <c r="K15" i="135" s="1"/>
  <c r="H15" i="135"/>
  <c r="J14" i="135"/>
  <c r="K14" i="135" s="1"/>
  <c r="H14" i="135"/>
  <c r="J13" i="135"/>
  <c r="K13" i="135" s="1"/>
  <c r="H13" i="135"/>
  <c r="J12" i="135"/>
  <c r="K12" i="135" s="1"/>
  <c r="H12" i="135"/>
  <c r="J11" i="135"/>
  <c r="K11" i="135" s="1"/>
  <c r="H11" i="135"/>
  <c r="H59" i="134"/>
  <c r="H58" i="134"/>
  <c r="I59" i="129"/>
  <c r="I59" i="127"/>
  <c r="I59" i="125"/>
  <c r="I59" i="166"/>
  <c r="I59" i="110"/>
  <c r="I59" i="145"/>
  <c r="I59" i="67"/>
  <c r="I59" i="66"/>
  <c r="I59" i="64"/>
  <c r="I59" i="162"/>
  <c r="I59" i="123"/>
  <c r="I60" i="123" s="1"/>
  <c r="I59" i="154"/>
  <c r="I60" i="46"/>
  <c r="I59" i="46"/>
  <c r="I59" i="30"/>
  <c r="K67" i="152"/>
  <c r="J67" i="152"/>
  <c r="H67" i="152"/>
  <c r="K66" i="152"/>
  <c r="J66" i="152"/>
  <c r="H66" i="152"/>
  <c r="K65" i="152"/>
  <c r="J65" i="152"/>
  <c r="H65" i="152"/>
  <c r="K64" i="152"/>
  <c r="J64" i="152"/>
  <c r="H64" i="152"/>
  <c r="K63" i="152"/>
  <c r="J63" i="152"/>
  <c r="H63" i="152"/>
  <c r="K62" i="152"/>
  <c r="J62" i="152"/>
  <c r="H62" i="152"/>
  <c r="K61" i="152"/>
  <c r="J61" i="152"/>
  <c r="H61" i="152"/>
  <c r="I59" i="152"/>
  <c r="H59" i="152"/>
  <c r="H58" i="152"/>
  <c r="K51" i="152"/>
  <c r="J51" i="152"/>
  <c r="I51" i="152"/>
  <c r="H51" i="152"/>
  <c r="K50" i="152"/>
  <c r="J50" i="152"/>
  <c r="I50" i="152"/>
  <c r="H50" i="152"/>
  <c r="K49" i="152"/>
  <c r="J49" i="152"/>
  <c r="I49" i="152"/>
  <c r="H49" i="152"/>
  <c r="K48" i="152"/>
  <c r="J48" i="152"/>
  <c r="I48" i="152"/>
  <c r="H48" i="152"/>
  <c r="K47" i="152"/>
  <c r="J47" i="152"/>
  <c r="I47" i="152"/>
  <c r="H47" i="152"/>
  <c r="K46" i="152"/>
  <c r="J46" i="152"/>
  <c r="I46" i="152"/>
  <c r="H46" i="152"/>
  <c r="K45" i="152"/>
  <c r="J45" i="152"/>
  <c r="I45" i="152"/>
  <c r="H45" i="152"/>
  <c r="K44" i="152"/>
  <c r="J44" i="152"/>
  <c r="I44" i="152"/>
  <c r="H44" i="152"/>
  <c r="K43" i="152"/>
  <c r="J43" i="152"/>
  <c r="I43" i="152"/>
  <c r="H43" i="152"/>
  <c r="J42" i="152"/>
  <c r="H42" i="152"/>
  <c r="I42" i="152" s="1"/>
  <c r="K35" i="152"/>
  <c r="J35" i="152"/>
  <c r="H35" i="152"/>
  <c r="K34" i="152"/>
  <c r="J34" i="152"/>
  <c r="H34" i="152"/>
  <c r="K33" i="152"/>
  <c r="J33" i="152"/>
  <c r="H33" i="152"/>
  <c r="K32" i="152"/>
  <c r="J32" i="152"/>
  <c r="H32" i="152"/>
  <c r="K31" i="152"/>
  <c r="J31" i="152"/>
  <c r="H31" i="152"/>
  <c r="K30" i="152"/>
  <c r="J30" i="152"/>
  <c r="H30" i="152"/>
  <c r="J29" i="152"/>
  <c r="K29" i="152" s="1"/>
  <c r="H29" i="152"/>
  <c r="K20" i="152"/>
  <c r="J20" i="152"/>
  <c r="H20" i="152"/>
  <c r="K19" i="152"/>
  <c r="J19" i="152"/>
  <c r="H19" i="152"/>
  <c r="K18" i="152"/>
  <c r="J18" i="152"/>
  <c r="H18" i="152"/>
  <c r="K17" i="152"/>
  <c r="J17" i="152"/>
  <c r="H17" i="152"/>
  <c r="K16" i="152"/>
  <c r="J16" i="152"/>
  <c r="H16" i="152"/>
  <c r="K15" i="152"/>
  <c r="J15" i="152"/>
  <c r="H15" i="152"/>
  <c r="K14" i="152"/>
  <c r="J14" i="152"/>
  <c r="H14" i="152"/>
  <c r="K13" i="152"/>
  <c r="J13" i="152"/>
  <c r="H13" i="152"/>
  <c r="J12" i="152"/>
  <c r="K12" i="152" s="1"/>
  <c r="H12" i="152"/>
  <c r="J11" i="152"/>
  <c r="K11" i="152" s="1"/>
  <c r="H11" i="152"/>
  <c r="I59" i="16"/>
  <c r="I60" i="16" s="1"/>
  <c r="I60" i="167"/>
  <c r="K42" i="167"/>
  <c r="J42" i="121"/>
  <c r="H60" i="167"/>
  <c r="H72" i="167"/>
  <c r="K67" i="167"/>
  <c r="J67" i="167"/>
  <c r="H67" i="167"/>
  <c r="K66" i="167"/>
  <c r="J66" i="167"/>
  <c r="H66" i="167"/>
  <c r="K65" i="167"/>
  <c r="J65" i="167"/>
  <c r="H65" i="167"/>
  <c r="K64" i="167"/>
  <c r="J64" i="167"/>
  <c r="H64" i="167"/>
  <c r="K63" i="167"/>
  <c r="J63" i="167"/>
  <c r="H63" i="167"/>
  <c r="K62" i="167"/>
  <c r="J62" i="167"/>
  <c r="H62" i="167"/>
  <c r="K61" i="167"/>
  <c r="J61" i="167"/>
  <c r="H61" i="167"/>
  <c r="H59" i="167"/>
  <c r="K51" i="167"/>
  <c r="J51" i="167"/>
  <c r="I51" i="167"/>
  <c r="H51" i="167"/>
  <c r="K50" i="167"/>
  <c r="J50" i="167"/>
  <c r="I50" i="167"/>
  <c r="H50" i="167"/>
  <c r="K49" i="167"/>
  <c r="J49" i="167"/>
  <c r="I49" i="167"/>
  <c r="H49" i="167"/>
  <c r="K48" i="167"/>
  <c r="J48" i="167"/>
  <c r="I48" i="167"/>
  <c r="H48" i="167"/>
  <c r="K47" i="167"/>
  <c r="J47" i="167"/>
  <c r="I47" i="167"/>
  <c r="H47" i="167"/>
  <c r="K46" i="167"/>
  <c r="J46" i="167"/>
  <c r="I46" i="167"/>
  <c r="H46" i="167"/>
  <c r="K45" i="167"/>
  <c r="J45" i="167"/>
  <c r="I45" i="167"/>
  <c r="H45" i="167"/>
  <c r="K44" i="167"/>
  <c r="J44" i="167"/>
  <c r="I44" i="167"/>
  <c r="H44" i="167"/>
  <c r="K43" i="167"/>
  <c r="J43" i="167"/>
  <c r="I43" i="167"/>
  <c r="H43" i="167"/>
  <c r="K35" i="167"/>
  <c r="J35" i="167"/>
  <c r="H35" i="167"/>
  <c r="K34" i="167"/>
  <c r="J34" i="167"/>
  <c r="H34" i="167"/>
  <c r="K33" i="167"/>
  <c r="J33" i="167"/>
  <c r="H33" i="167"/>
  <c r="K32" i="167"/>
  <c r="J32" i="167"/>
  <c r="H32" i="167"/>
  <c r="K31" i="167"/>
  <c r="J31" i="167"/>
  <c r="H31" i="167"/>
  <c r="K30" i="167"/>
  <c r="J30" i="167"/>
  <c r="H30" i="167"/>
  <c r="J29" i="167"/>
  <c r="K29" i="167" s="1"/>
  <c r="H29" i="167"/>
  <c r="K20" i="167"/>
  <c r="J20" i="167"/>
  <c r="H20" i="167"/>
  <c r="K19" i="167"/>
  <c r="J19" i="167"/>
  <c r="H19" i="167"/>
  <c r="K18" i="167"/>
  <c r="J18" i="167"/>
  <c r="H18" i="167"/>
  <c r="K17" i="167"/>
  <c r="J17" i="167"/>
  <c r="H17" i="167"/>
  <c r="K16" i="167"/>
  <c r="J16" i="167"/>
  <c r="H16" i="167"/>
  <c r="K15" i="167"/>
  <c r="J15" i="167"/>
  <c r="H15" i="167"/>
  <c r="K14" i="167"/>
  <c r="J14" i="167"/>
  <c r="H14" i="167"/>
  <c r="K13" i="167"/>
  <c r="J13" i="167"/>
  <c r="H13" i="167"/>
  <c r="K12" i="167"/>
  <c r="J12" i="167"/>
  <c r="H12" i="167"/>
  <c r="K11" i="167"/>
  <c r="J11" i="167"/>
  <c r="H11" i="167"/>
  <c r="K6" i="167"/>
  <c r="H72" i="26"/>
  <c r="K67" i="26"/>
  <c r="J67" i="26"/>
  <c r="H67" i="26"/>
  <c r="K66" i="26"/>
  <c r="J66" i="26"/>
  <c r="H66" i="26"/>
  <c r="K65" i="26"/>
  <c r="J65" i="26"/>
  <c r="H65" i="26"/>
  <c r="K64" i="26"/>
  <c r="J64" i="26"/>
  <c r="H64" i="26"/>
  <c r="K63" i="26"/>
  <c r="J63" i="26"/>
  <c r="H63" i="26"/>
  <c r="K62" i="26"/>
  <c r="J62" i="26"/>
  <c r="H62" i="26"/>
  <c r="K61" i="26"/>
  <c r="J61" i="26"/>
  <c r="H61" i="26"/>
  <c r="K60" i="26"/>
  <c r="J60" i="26"/>
  <c r="H60" i="26"/>
  <c r="H59" i="26"/>
  <c r="H58" i="26"/>
  <c r="K51" i="26"/>
  <c r="J51" i="26"/>
  <c r="I51" i="26"/>
  <c r="H51" i="26"/>
  <c r="K50" i="26"/>
  <c r="J50" i="26"/>
  <c r="I50" i="26"/>
  <c r="H50" i="26"/>
  <c r="K49" i="26"/>
  <c r="J49" i="26"/>
  <c r="I49" i="26"/>
  <c r="H49" i="26"/>
  <c r="K48" i="26"/>
  <c r="J48" i="26"/>
  <c r="I48" i="26"/>
  <c r="H48" i="26"/>
  <c r="K47" i="26"/>
  <c r="J47" i="26"/>
  <c r="I47" i="26"/>
  <c r="H47" i="26"/>
  <c r="K46" i="26"/>
  <c r="J46" i="26"/>
  <c r="I46" i="26"/>
  <c r="H46" i="26"/>
  <c r="K45" i="26"/>
  <c r="J45" i="26"/>
  <c r="I45" i="26"/>
  <c r="H45" i="26"/>
  <c r="K44" i="26"/>
  <c r="J44" i="26"/>
  <c r="I44" i="26"/>
  <c r="H44" i="26"/>
  <c r="K43" i="26"/>
  <c r="J43" i="26"/>
  <c r="I43" i="26"/>
  <c r="H43" i="26"/>
  <c r="J42" i="26"/>
  <c r="H42" i="26"/>
  <c r="I42" i="26" s="1"/>
  <c r="K42" i="26" s="1"/>
  <c r="K52" i="26" s="1"/>
  <c r="K53" i="26" s="1"/>
  <c r="K35" i="26"/>
  <c r="J35" i="26"/>
  <c r="H35" i="26"/>
  <c r="K34" i="26"/>
  <c r="J34" i="26"/>
  <c r="H34" i="26"/>
  <c r="K33" i="26"/>
  <c r="J33" i="26"/>
  <c r="H33" i="26"/>
  <c r="K32" i="26"/>
  <c r="J32" i="26"/>
  <c r="H32" i="26"/>
  <c r="K31" i="26"/>
  <c r="J31" i="26"/>
  <c r="H31" i="26"/>
  <c r="K30" i="26"/>
  <c r="J30" i="26"/>
  <c r="H30" i="26"/>
  <c r="J29" i="26"/>
  <c r="K29" i="26" s="1"/>
  <c r="H29" i="26"/>
  <c r="K20" i="26"/>
  <c r="J20" i="26"/>
  <c r="H20" i="26"/>
  <c r="K19" i="26"/>
  <c r="J19" i="26"/>
  <c r="H19" i="26"/>
  <c r="K18" i="26"/>
  <c r="J18" i="26"/>
  <c r="H18" i="26"/>
  <c r="K17" i="26"/>
  <c r="J17" i="26"/>
  <c r="H17" i="26"/>
  <c r="K16" i="26"/>
  <c r="J16" i="26"/>
  <c r="H16" i="26"/>
  <c r="K15" i="26"/>
  <c r="J15" i="26"/>
  <c r="H15" i="26"/>
  <c r="K14" i="26"/>
  <c r="J14" i="26"/>
  <c r="H14" i="26"/>
  <c r="K13" i="26"/>
  <c r="J13" i="26"/>
  <c r="H13" i="26"/>
  <c r="K12" i="26"/>
  <c r="J12" i="26"/>
  <c r="H12" i="26"/>
  <c r="J11" i="26"/>
  <c r="K11" i="26" s="1"/>
  <c r="H11" i="26"/>
  <c r="F6" i="121"/>
  <c r="H72" i="126"/>
  <c r="K67" i="126"/>
  <c r="J67" i="126"/>
  <c r="H67" i="126"/>
  <c r="K66" i="126"/>
  <c r="J66" i="126"/>
  <c r="H66" i="126"/>
  <c r="K65" i="126"/>
  <c r="J65" i="126"/>
  <c r="H65" i="126"/>
  <c r="K64" i="126"/>
  <c r="J64" i="126"/>
  <c r="H64" i="126"/>
  <c r="K63" i="126"/>
  <c r="J63" i="126"/>
  <c r="H63" i="126"/>
  <c r="K62" i="126"/>
  <c r="J62" i="126"/>
  <c r="H62" i="126"/>
  <c r="K61" i="126"/>
  <c r="J61" i="126"/>
  <c r="H61" i="126"/>
  <c r="K60" i="126"/>
  <c r="J60" i="126"/>
  <c r="H60" i="126"/>
  <c r="K59" i="126"/>
  <c r="J59" i="126"/>
  <c r="H59" i="126"/>
  <c r="H58" i="126"/>
  <c r="K51" i="126"/>
  <c r="J51" i="126"/>
  <c r="I51" i="126"/>
  <c r="H51" i="126"/>
  <c r="K50" i="126"/>
  <c r="J50" i="126"/>
  <c r="I50" i="126"/>
  <c r="H50" i="126"/>
  <c r="K49" i="126"/>
  <c r="J49" i="126"/>
  <c r="I49" i="126"/>
  <c r="H49" i="126"/>
  <c r="K48" i="126"/>
  <c r="J48" i="126"/>
  <c r="I48" i="126"/>
  <c r="H48" i="126"/>
  <c r="K47" i="126"/>
  <c r="J47" i="126"/>
  <c r="I47" i="126"/>
  <c r="H47" i="126"/>
  <c r="K46" i="126"/>
  <c r="J46" i="126"/>
  <c r="I46" i="126"/>
  <c r="H46" i="126"/>
  <c r="K45" i="126"/>
  <c r="J45" i="126"/>
  <c r="I45" i="126"/>
  <c r="H45" i="126"/>
  <c r="K44" i="126"/>
  <c r="J44" i="126"/>
  <c r="I44" i="126"/>
  <c r="H44" i="126"/>
  <c r="K43" i="126"/>
  <c r="K52" i="126" s="1"/>
  <c r="K53" i="126" s="1"/>
  <c r="J43" i="126"/>
  <c r="I43" i="126"/>
  <c r="H43" i="126"/>
  <c r="K35" i="126"/>
  <c r="J35" i="126"/>
  <c r="H35" i="126"/>
  <c r="K34" i="126"/>
  <c r="J34" i="126"/>
  <c r="H34" i="126"/>
  <c r="K33" i="126"/>
  <c r="J33" i="126"/>
  <c r="H33" i="126"/>
  <c r="K32" i="126"/>
  <c r="J32" i="126"/>
  <c r="H32" i="126"/>
  <c r="K31" i="126"/>
  <c r="J31" i="126"/>
  <c r="H31" i="126"/>
  <c r="K30" i="126"/>
  <c r="J30" i="126"/>
  <c r="H30" i="126"/>
  <c r="J29" i="126"/>
  <c r="K29" i="126" s="1"/>
  <c r="K36" i="126" s="1"/>
  <c r="K37" i="126" s="1"/>
  <c r="H29" i="126"/>
  <c r="K20" i="126"/>
  <c r="J20" i="126"/>
  <c r="H20" i="126"/>
  <c r="K19" i="126"/>
  <c r="J19" i="126"/>
  <c r="H19" i="126"/>
  <c r="K18" i="126"/>
  <c r="J18" i="126"/>
  <c r="H18" i="126"/>
  <c r="K17" i="126"/>
  <c r="J17" i="126"/>
  <c r="H17" i="126"/>
  <c r="K16" i="126"/>
  <c r="J16" i="126"/>
  <c r="H16" i="126"/>
  <c r="K15" i="126"/>
  <c r="J15" i="126"/>
  <c r="H15" i="126"/>
  <c r="K14" i="126"/>
  <c r="J14" i="126"/>
  <c r="H14" i="126"/>
  <c r="K13" i="126"/>
  <c r="J13" i="126"/>
  <c r="H13" i="126"/>
  <c r="J12" i="126"/>
  <c r="K12" i="126" s="1"/>
  <c r="H12" i="126"/>
  <c r="J11" i="126"/>
  <c r="K11" i="126" s="1"/>
  <c r="H11" i="126"/>
  <c r="H72" i="37"/>
  <c r="K67" i="37"/>
  <c r="J67" i="37"/>
  <c r="H67" i="37"/>
  <c r="K66" i="37"/>
  <c r="J66" i="37"/>
  <c r="H66" i="37"/>
  <c r="K65" i="37"/>
  <c r="J65" i="37"/>
  <c r="H65" i="37"/>
  <c r="K64" i="37"/>
  <c r="J64" i="37"/>
  <c r="H64" i="37"/>
  <c r="K63" i="37"/>
  <c r="J63" i="37"/>
  <c r="H63" i="37"/>
  <c r="K62" i="37"/>
  <c r="J62" i="37"/>
  <c r="H62" i="37"/>
  <c r="K61" i="37"/>
  <c r="J61" i="37"/>
  <c r="H61" i="37"/>
  <c r="K60" i="37"/>
  <c r="J60" i="37"/>
  <c r="H60" i="37"/>
  <c r="K59" i="37"/>
  <c r="J59" i="37"/>
  <c r="H59" i="37"/>
  <c r="H58" i="37"/>
  <c r="K51" i="37"/>
  <c r="J51" i="37"/>
  <c r="I51" i="37"/>
  <c r="H51" i="37"/>
  <c r="K50" i="37"/>
  <c r="J50" i="37"/>
  <c r="I50" i="37"/>
  <c r="H50" i="37"/>
  <c r="K49" i="37"/>
  <c r="J49" i="37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J45" i="37"/>
  <c r="I45" i="37"/>
  <c r="H45" i="37"/>
  <c r="K44" i="37"/>
  <c r="J44" i="37"/>
  <c r="I44" i="37"/>
  <c r="H44" i="37"/>
  <c r="K43" i="37"/>
  <c r="K52" i="37" s="1"/>
  <c r="K53" i="37" s="1"/>
  <c r="J43" i="37"/>
  <c r="I43" i="37"/>
  <c r="H43" i="37"/>
  <c r="K35" i="37"/>
  <c r="J35" i="37"/>
  <c r="H35" i="37"/>
  <c r="K34" i="37"/>
  <c r="J34" i="37"/>
  <c r="H34" i="37"/>
  <c r="K33" i="37"/>
  <c r="J33" i="37"/>
  <c r="H33" i="37"/>
  <c r="K32" i="37"/>
  <c r="J32" i="37"/>
  <c r="H32" i="37"/>
  <c r="K31" i="37"/>
  <c r="J31" i="37"/>
  <c r="H31" i="37"/>
  <c r="K30" i="37"/>
  <c r="J30" i="37"/>
  <c r="H30" i="37"/>
  <c r="J29" i="37"/>
  <c r="K29" i="37" s="1"/>
  <c r="H29" i="37"/>
  <c r="K20" i="37"/>
  <c r="J20" i="37"/>
  <c r="H20" i="37"/>
  <c r="K19" i="37"/>
  <c r="J19" i="37"/>
  <c r="H19" i="37"/>
  <c r="K18" i="37"/>
  <c r="J18" i="37"/>
  <c r="H18" i="37"/>
  <c r="K17" i="37"/>
  <c r="J17" i="37"/>
  <c r="H17" i="37"/>
  <c r="K16" i="37"/>
  <c r="J16" i="37"/>
  <c r="H16" i="37"/>
  <c r="K15" i="37"/>
  <c r="J15" i="37"/>
  <c r="H15" i="37"/>
  <c r="K14" i="37"/>
  <c r="J14" i="37"/>
  <c r="H14" i="37"/>
  <c r="K13" i="37"/>
  <c r="J13" i="37"/>
  <c r="H13" i="37"/>
  <c r="J12" i="37"/>
  <c r="K12" i="37" s="1"/>
  <c r="H12" i="37"/>
  <c r="J11" i="37"/>
  <c r="K11" i="37" s="1"/>
  <c r="H11" i="37"/>
  <c r="H72" i="22"/>
  <c r="K67" i="22"/>
  <c r="J67" i="22"/>
  <c r="H67" i="22"/>
  <c r="K66" i="22"/>
  <c r="J66" i="22"/>
  <c r="H66" i="22"/>
  <c r="K65" i="22"/>
  <c r="J65" i="22"/>
  <c r="H65" i="22"/>
  <c r="K64" i="22"/>
  <c r="J64" i="22"/>
  <c r="H64" i="22"/>
  <c r="K63" i="22"/>
  <c r="J63" i="22"/>
  <c r="H63" i="22"/>
  <c r="K62" i="22"/>
  <c r="J62" i="22"/>
  <c r="H62" i="22"/>
  <c r="K61" i="22"/>
  <c r="J61" i="22"/>
  <c r="H61" i="22"/>
  <c r="K60" i="22"/>
  <c r="J60" i="22"/>
  <c r="H60" i="22"/>
  <c r="K59" i="22"/>
  <c r="J59" i="22"/>
  <c r="H59" i="22"/>
  <c r="H58" i="22"/>
  <c r="K51" i="22"/>
  <c r="J51" i="22"/>
  <c r="I51" i="22"/>
  <c r="H51" i="22"/>
  <c r="K50" i="22"/>
  <c r="J50" i="22"/>
  <c r="I50" i="22"/>
  <c r="H50" i="22"/>
  <c r="K49" i="22"/>
  <c r="J49" i="22"/>
  <c r="I49" i="22"/>
  <c r="H49" i="22"/>
  <c r="K48" i="22"/>
  <c r="J48" i="22"/>
  <c r="I48" i="22"/>
  <c r="H48" i="22"/>
  <c r="K47" i="22"/>
  <c r="J47" i="22"/>
  <c r="I47" i="22"/>
  <c r="H47" i="22"/>
  <c r="K46" i="22"/>
  <c r="J46" i="22"/>
  <c r="I46" i="22"/>
  <c r="H46" i="22"/>
  <c r="K45" i="22"/>
  <c r="J45" i="22"/>
  <c r="I45" i="22"/>
  <c r="H45" i="22"/>
  <c r="K44" i="22"/>
  <c r="J44" i="22"/>
  <c r="I44" i="22"/>
  <c r="H44" i="22"/>
  <c r="K43" i="22"/>
  <c r="K52" i="22" s="1"/>
  <c r="K53" i="22" s="1"/>
  <c r="J43" i="22"/>
  <c r="I43" i="22"/>
  <c r="H43" i="22"/>
  <c r="K35" i="22"/>
  <c r="J35" i="22"/>
  <c r="H35" i="22"/>
  <c r="K34" i="22"/>
  <c r="J34" i="22"/>
  <c r="H34" i="22"/>
  <c r="K33" i="22"/>
  <c r="J33" i="22"/>
  <c r="H33" i="22"/>
  <c r="K32" i="22"/>
  <c r="J32" i="22"/>
  <c r="H32" i="22"/>
  <c r="K31" i="22"/>
  <c r="J31" i="22"/>
  <c r="H31" i="22"/>
  <c r="K30" i="22"/>
  <c r="J30" i="22"/>
  <c r="H30" i="22"/>
  <c r="J29" i="22"/>
  <c r="K29" i="22" s="1"/>
  <c r="K36" i="22" s="1"/>
  <c r="K37" i="22" s="1"/>
  <c r="H29" i="22"/>
  <c r="K20" i="22"/>
  <c r="J20" i="22"/>
  <c r="H20" i="22"/>
  <c r="K19" i="22"/>
  <c r="J19" i="22"/>
  <c r="H19" i="22"/>
  <c r="K18" i="22"/>
  <c r="J18" i="22"/>
  <c r="H18" i="22"/>
  <c r="K17" i="22"/>
  <c r="J17" i="22"/>
  <c r="H17" i="22"/>
  <c r="K16" i="22"/>
  <c r="J16" i="22"/>
  <c r="H16" i="22"/>
  <c r="K15" i="22"/>
  <c r="J15" i="22"/>
  <c r="H15" i="22"/>
  <c r="K14" i="22"/>
  <c r="J14" i="22"/>
  <c r="H14" i="22"/>
  <c r="K13" i="22"/>
  <c r="J13" i="22"/>
  <c r="H13" i="22"/>
  <c r="J12" i="22"/>
  <c r="K12" i="22" s="1"/>
  <c r="H12" i="22"/>
  <c r="J11" i="22"/>
  <c r="K11" i="22" s="1"/>
  <c r="H11" i="22"/>
  <c r="H72" i="109"/>
  <c r="K67" i="109"/>
  <c r="J67" i="109"/>
  <c r="H67" i="109"/>
  <c r="K66" i="109"/>
  <c r="J66" i="109"/>
  <c r="H66" i="109"/>
  <c r="K65" i="109"/>
  <c r="J65" i="109"/>
  <c r="H65" i="109"/>
  <c r="K64" i="109"/>
  <c r="J64" i="109"/>
  <c r="H64" i="109"/>
  <c r="K63" i="109"/>
  <c r="J63" i="109"/>
  <c r="H63" i="109"/>
  <c r="K62" i="109"/>
  <c r="J62" i="109"/>
  <c r="H62" i="109"/>
  <c r="K61" i="109"/>
  <c r="J61" i="109"/>
  <c r="H61" i="109"/>
  <c r="K60" i="109"/>
  <c r="J60" i="109"/>
  <c r="H60" i="109"/>
  <c r="K59" i="109"/>
  <c r="J59" i="109"/>
  <c r="H59" i="109"/>
  <c r="K51" i="109"/>
  <c r="J51" i="109"/>
  <c r="I51" i="109"/>
  <c r="H51" i="109"/>
  <c r="K50" i="109"/>
  <c r="J50" i="109"/>
  <c r="I50" i="109"/>
  <c r="H50" i="109"/>
  <c r="K49" i="109"/>
  <c r="J49" i="109"/>
  <c r="I49" i="109"/>
  <c r="H49" i="109"/>
  <c r="K48" i="109"/>
  <c r="J48" i="109"/>
  <c r="I48" i="109"/>
  <c r="H48" i="109"/>
  <c r="K47" i="109"/>
  <c r="J47" i="109"/>
  <c r="I47" i="109"/>
  <c r="H47" i="109"/>
  <c r="K46" i="109"/>
  <c r="J46" i="109"/>
  <c r="I46" i="109"/>
  <c r="H46" i="109"/>
  <c r="K45" i="109"/>
  <c r="J45" i="109"/>
  <c r="I45" i="109"/>
  <c r="H45" i="109"/>
  <c r="K44" i="109"/>
  <c r="J44" i="109"/>
  <c r="I44" i="109"/>
  <c r="H44" i="109"/>
  <c r="K43" i="109"/>
  <c r="K52" i="109" s="1"/>
  <c r="K53" i="109" s="1"/>
  <c r="J43" i="109"/>
  <c r="I43" i="109"/>
  <c r="H43" i="109"/>
  <c r="K35" i="109"/>
  <c r="J35" i="109"/>
  <c r="H35" i="109"/>
  <c r="K34" i="109"/>
  <c r="J34" i="109"/>
  <c r="H34" i="109"/>
  <c r="K33" i="109"/>
  <c r="J33" i="109"/>
  <c r="H33" i="109"/>
  <c r="K32" i="109"/>
  <c r="J32" i="109"/>
  <c r="H32" i="109"/>
  <c r="K31" i="109"/>
  <c r="J31" i="109"/>
  <c r="H31" i="109"/>
  <c r="K30" i="109"/>
  <c r="J30" i="109"/>
  <c r="H30" i="109"/>
  <c r="J29" i="109"/>
  <c r="K29" i="109" s="1"/>
  <c r="K36" i="109" s="1"/>
  <c r="K37" i="109" s="1"/>
  <c r="H29" i="109"/>
  <c r="K20" i="109"/>
  <c r="J20" i="109"/>
  <c r="H20" i="109"/>
  <c r="K19" i="109"/>
  <c r="J19" i="109"/>
  <c r="H19" i="109"/>
  <c r="K18" i="109"/>
  <c r="J18" i="109"/>
  <c r="H18" i="109"/>
  <c r="K17" i="109"/>
  <c r="J17" i="109"/>
  <c r="H17" i="109"/>
  <c r="K16" i="109"/>
  <c r="J16" i="109"/>
  <c r="H16" i="109"/>
  <c r="K15" i="109"/>
  <c r="J15" i="109"/>
  <c r="H15" i="109"/>
  <c r="K14" i="109"/>
  <c r="J14" i="109"/>
  <c r="H14" i="109"/>
  <c r="K13" i="109"/>
  <c r="J13" i="109"/>
  <c r="H13" i="109"/>
  <c r="H11" i="109"/>
  <c r="H72" i="34"/>
  <c r="K67" i="34"/>
  <c r="J67" i="34"/>
  <c r="H67" i="34"/>
  <c r="K66" i="34"/>
  <c r="J66" i="34"/>
  <c r="H66" i="34"/>
  <c r="K65" i="34"/>
  <c r="J65" i="34"/>
  <c r="H65" i="34"/>
  <c r="K64" i="34"/>
  <c r="J64" i="34"/>
  <c r="H64" i="34"/>
  <c r="K63" i="34"/>
  <c r="J63" i="34"/>
  <c r="H63" i="34"/>
  <c r="K62" i="34"/>
  <c r="J62" i="34"/>
  <c r="H62" i="34"/>
  <c r="K61" i="34"/>
  <c r="J61" i="34"/>
  <c r="H61" i="34"/>
  <c r="K60" i="34"/>
  <c r="J60" i="34"/>
  <c r="H60" i="34"/>
  <c r="H59" i="34"/>
  <c r="H58" i="34"/>
  <c r="K51" i="34"/>
  <c r="J51" i="34"/>
  <c r="I51" i="34"/>
  <c r="H51" i="34"/>
  <c r="K50" i="34"/>
  <c r="J50" i="34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J46" i="34"/>
  <c r="I46" i="34"/>
  <c r="H46" i="34"/>
  <c r="K45" i="34"/>
  <c r="J45" i="34"/>
  <c r="I45" i="34"/>
  <c r="H45" i="34"/>
  <c r="K44" i="34"/>
  <c r="J44" i="34"/>
  <c r="I44" i="34"/>
  <c r="H44" i="34"/>
  <c r="K43" i="34"/>
  <c r="K52" i="34" s="1"/>
  <c r="K53" i="34" s="1"/>
  <c r="J43" i="34"/>
  <c r="I43" i="34"/>
  <c r="H43" i="34"/>
  <c r="K35" i="34"/>
  <c r="J35" i="34"/>
  <c r="H35" i="34"/>
  <c r="K34" i="34"/>
  <c r="J34" i="34"/>
  <c r="H34" i="34"/>
  <c r="K33" i="34"/>
  <c r="J33" i="34"/>
  <c r="H33" i="34"/>
  <c r="J32" i="34"/>
  <c r="K32" i="34" s="1"/>
  <c r="H32" i="34"/>
  <c r="J31" i="34"/>
  <c r="K31" i="34" s="1"/>
  <c r="H31" i="34"/>
  <c r="J30" i="34"/>
  <c r="K30" i="34" s="1"/>
  <c r="H30" i="34"/>
  <c r="J29" i="34"/>
  <c r="K29" i="34" s="1"/>
  <c r="H29" i="34"/>
  <c r="K20" i="34"/>
  <c r="J20" i="34"/>
  <c r="H20" i="34"/>
  <c r="K19" i="34"/>
  <c r="J19" i="34"/>
  <c r="H19" i="34"/>
  <c r="K18" i="34"/>
  <c r="J18" i="34"/>
  <c r="H18" i="34"/>
  <c r="K17" i="34"/>
  <c r="J17" i="34"/>
  <c r="H17" i="34"/>
  <c r="K16" i="34"/>
  <c r="J16" i="34"/>
  <c r="H16" i="34"/>
  <c r="K15" i="34"/>
  <c r="J15" i="34"/>
  <c r="H15" i="34"/>
  <c r="K14" i="34"/>
  <c r="J14" i="34"/>
  <c r="H14" i="34"/>
  <c r="K13" i="34"/>
  <c r="J13" i="34"/>
  <c r="H13" i="34"/>
  <c r="J12" i="34"/>
  <c r="K12" i="34" s="1"/>
  <c r="H12" i="34"/>
  <c r="H11" i="34"/>
  <c r="H72" i="21"/>
  <c r="K67" i="21"/>
  <c r="J67" i="21"/>
  <c r="H67" i="21"/>
  <c r="K66" i="21"/>
  <c r="J66" i="21"/>
  <c r="H66" i="21"/>
  <c r="K65" i="21"/>
  <c r="J65" i="21"/>
  <c r="H65" i="21"/>
  <c r="K64" i="21"/>
  <c r="J64" i="21"/>
  <c r="H64" i="21"/>
  <c r="K63" i="21"/>
  <c r="J63" i="21"/>
  <c r="H63" i="21"/>
  <c r="K62" i="21"/>
  <c r="J62" i="21"/>
  <c r="H62" i="21"/>
  <c r="K61" i="21"/>
  <c r="J61" i="21"/>
  <c r="H61" i="21"/>
  <c r="K60" i="21"/>
  <c r="J60" i="21"/>
  <c r="H60" i="21"/>
  <c r="H59" i="21"/>
  <c r="H58" i="21"/>
  <c r="K51" i="21"/>
  <c r="J51" i="21"/>
  <c r="I51" i="21"/>
  <c r="H51" i="21"/>
  <c r="K50" i="21"/>
  <c r="J50" i="21"/>
  <c r="I50" i="21"/>
  <c r="H50" i="21"/>
  <c r="K49" i="21"/>
  <c r="J49" i="21"/>
  <c r="I49" i="21"/>
  <c r="H49" i="21"/>
  <c r="K48" i="21"/>
  <c r="J48" i="21"/>
  <c r="I48" i="21"/>
  <c r="H48" i="21"/>
  <c r="K47" i="21"/>
  <c r="J47" i="21"/>
  <c r="I47" i="21"/>
  <c r="H47" i="21"/>
  <c r="K46" i="21"/>
  <c r="J46" i="21"/>
  <c r="I46" i="21"/>
  <c r="H46" i="21"/>
  <c r="K45" i="21"/>
  <c r="J45" i="21"/>
  <c r="I45" i="21"/>
  <c r="H45" i="21"/>
  <c r="K44" i="21"/>
  <c r="J44" i="21"/>
  <c r="I44" i="21"/>
  <c r="H44" i="21"/>
  <c r="K43" i="21"/>
  <c r="K52" i="21" s="1"/>
  <c r="K53" i="21" s="1"/>
  <c r="J43" i="21"/>
  <c r="I43" i="21"/>
  <c r="H43" i="21"/>
  <c r="K35" i="21"/>
  <c r="J35" i="21"/>
  <c r="H35" i="21"/>
  <c r="K34" i="21"/>
  <c r="J34" i="21"/>
  <c r="H34" i="21"/>
  <c r="K33" i="21"/>
  <c r="J33" i="21"/>
  <c r="H33" i="21"/>
  <c r="J32" i="21"/>
  <c r="K32" i="21" s="1"/>
  <c r="H32" i="21"/>
  <c r="J31" i="21"/>
  <c r="K31" i="21" s="1"/>
  <c r="H31" i="21"/>
  <c r="J30" i="21"/>
  <c r="K30" i="21" s="1"/>
  <c r="H30" i="21"/>
  <c r="J29" i="21"/>
  <c r="K29" i="21" s="1"/>
  <c r="H29" i="21"/>
  <c r="K20" i="21"/>
  <c r="J20" i="21"/>
  <c r="H20" i="21"/>
  <c r="K19" i="21"/>
  <c r="J19" i="21"/>
  <c r="H19" i="21"/>
  <c r="K18" i="21"/>
  <c r="J18" i="21"/>
  <c r="H18" i="21"/>
  <c r="K17" i="21"/>
  <c r="J17" i="21"/>
  <c r="H17" i="21"/>
  <c r="K16" i="21"/>
  <c r="J16" i="21"/>
  <c r="H16" i="21"/>
  <c r="K15" i="21"/>
  <c r="J15" i="21"/>
  <c r="H15" i="21"/>
  <c r="K14" i="21"/>
  <c r="J14" i="21"/>
  <c r="H14" i="21"/>
  <c r="K13" i="21"/>
  <c r="J13" i="21"/>
  <c r="H13" i="21"/>
  <c r="J12" i="21"/>
  <c r="K12" i="21" s="1"/>
  <c r="H12" i="21"/>
  <c r="H11" i="21"/>
  <c r="H72" i="33"/>
  <c r="K67" i="33"/>
  <c r="J67" i="33"/>
  <c r="H67" i="33"/>
  <c r="K66" i="33"/>
  <c r="J66" i="33"/>
  <c r="H66" i="33"/>
  <c r="K65" i="33"/>
  <c r="J65" i="33"/>
  <c r="H65" i="33"/>
  <c r="K64" i="33"/>
  <c r="J64" i="33"/>
  <c r="H64" i="33"/>
  <c r="K63" i="33"/>
  <c r="J63" i="33"/>
  <c r="H63" i="33"/>
  <c r="K62" i="33"/>
  <c r="J62" i="33"/>
  <c r="H62" i="33"/>
  <c r="K61" i="33"/>
  <c r="J61" i="33"/>
  <c r="H61" i="33"/>
  <c r="K60" i="33"/>
  <c r="J60" i="33"/>
  <c r="H60" i="33"/>
  <c r="I59" i="33"/>
  <c r="H59" i="33"/>
  <c r="H58" i="33"/>
  <c r="K51" i="33"/>
  <c r="J51" i="33"/>
  <c r="I51" i="33"/>
  <c r="H51" i="33"/>
  <c r="K50" i="33"/>
  <c r="J50" i="33"/>
  <c r="I50" i="33"/>
  <c r="H50" i="33"/>
  <c r="K49" i="33"/>
  <c r="J49" i="33"/>
  <c r="I49" i="33"/>
  <c r="H49" i="33"/>
  <c r="K48" i="33"/>
  <c r="J48" i="33"/>
  <c r="I48" i="33"/>
  <c r="H48" i="33"/>
  <c r="K47" i="33"/>
  <c r="J47" i="33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K52" i="33" s="1"/>
  <c r="K53" i="33" s="1"/>
  <c r="J43" i="33"/>
  <c r="I43" i="33"/>
  <c r="H43" i="33"/>
  <c r="K35" i="33"/>
  <c r="J35" i="33"/>
  <c r="H35" i="33"/>
  <c r="K34" i="33"/>
  <c r="J34" i="33"/>
  <c r="H34" i="33"/>
  <c r="K33" i="33"/>
  <c r="J33" i="33"/>
  <c r="H33" i="33"/>
  <c r="J29" i="33"/>
  <c r="K29" i="33" s="1"/>
  <c r="K36" i="33" s="1"/>
  <c r="K37" i="33" s="1"/>
  <c r="H29" i="33"/>
  <c r="K20" i="33"/>
  <c r="J20" i="33"/>
  <c r="H20" i="33"/>
  <c r="K19" i="33"/>
  <c r="J19" i="33"/>
  <c r="H19" i="33"/>
  <c r="K18" i="33"/>
  <c r="J18" i="33"/>
  <c r="H18" i="33"/>
  <c r="K17" i="33"/>
  <c r="J17" i="33"/>
  <c r="H17" i="33"/>
  <c r="K16" i="33"/>
  <c r="J16" i="33"/>
  <c r="H16" i="33"/>
  <c r="K15" i="33"/>
  <c r="J15" i="33"/>
  <c r="H15" i="33"/>
  <c r="K14" i="33"/>
  <c r="J14" i="33"/>
  <c r="H14" i="33"/>
  <c r="K13" i="33"/>
  <c r="J13" i="33"/>
  <c r="H13" i="33"/>
  <c r="K12" i="33"/>
  <c r="J12" i="33"/>
  <c r="H12" i="33"/>
  <c r="H11" i="33"/>
  <c r="H72" i="20"/>
  <c r="K67" i="20"/>
  <c r="J67" i="20"/>
  <c r="H67" i="20"/>
  <c r="K66" i="20"/>
  <c r="J66" i="20"/>
  <c r="H66" i="20"/>
  <c r="K65" i="20"/>
  <c r="J65" i="20"/>
  <c r="H65" i="20"/>
  <c r="K64" i="20"/>
  <c r="J64" i="20"/>
  <c r="H64" i="20"/>
  <c r="K63" i="20"/>
  <c r="J63" i="20"/>
  <c r="H63" i="20"/>
  <c r="K62" i="20"/>
  <c r="J62" i="20"/>
  <c r="H62" i="20"/>
  <c r="K61" i="20"/>
  <c r="J61" i="20"/>
  <c r="H61" i="20"/>
  <c r="K60" i="20"/>
  <c r="J60" i="20"/>
  <c r="H60" i="20"/>
  <c r="I59" i="20"/>
  <c r="H59" i="20"/>
  <c r="H58" i="20"/>
  <c r="K51" i="20"/>
  <c r="J51" i="20"/>
  <c r="I51" i="20"/>
  <c r="H51" i="20"/>
  <c r="K50" i="20"/>
  <c r="J50" i="20"/>
  <c r="I50" i="20"/>
  <c r="H50" i="20"/>
  <c r="K49" i="20"/>
  <c r="J49" i="20"/>
  <c r="I49" i="20"/>
  <c r="H49" i="20"/>
  <c r="K48" i="20"/>
  <c r="J48" i="20"/>
  <c r="I48" i="20"/>
  <c r="H48" i="20"/>
  <c r="K47" i="20"/>
  <c r="J47" i="20"/>
  <c r="I47" i="20"/>
  <c r="H47" i="20"/>
  <c r="K46" i="20"/>
  <c r="J46" i="20"/>
  <c r="I46" i="20"/>
  <c r="H46" i="20"/>
  <c r="K45" i="20"/>
  <c r="J45" i="20"/>
  <c r="I45" i="20"/>
  <c r="H45" i="20"/>
  <c r="K44" i="20"/>
  <c r="J44" i="20"/>
  <c r="I44" i="20"/>
  <c r="H44" i="20"/>
  <c r="K43" i="20"/>
  <c r="K52" i="20" s="1"/>
  <c r="K53" i="20" s="1"/>
  <c r="J43" i="20"/>
  <c r="I43" i="20"/>
  <c r="H43" i="20"/>
  <c r="K35" i="20"/>
  <c r="J35" i="20"/>
  <c r="H35" i="20"/>
  <c r="K34" i="20"/>
  <c r="J34" i="20"/>
  <c r="H34" i="20"/>
  <c r="K33" i="20"/>
  <c r="J33" i="20"/>
  <c r="H33" i="20"/>
  <c r="J29" i="20"/>
  <c r="K29" i="20" s="1"/>
  <c r="H29" i="20"/>
  <c r="K20" i="20"/>
  <c r="J20" i="20"/>
  <c r="H20" i="20"/>
  <c r="K19" i="20"/>
  <c r="J19" i="20"/>
  <c r="H19" i="20"/>
  <c r="K18" i="20"/>
  <c r="J18" i="20"/>
  <c r="H18" i="20"/>
  <c r="K17" i="20"/>
  <c r="J17" i="20"/>
  <c r="H17" i="20"/>
  <c r="K16" i="20"/>
  <c r="J16" i="20"/>
  <c r="H16" i="20"/>
  <c r="K15" i="20"/>
  <c r="J15" i="20"/>
  <c r="H15" i="20"/>
  <c r="K14" i="20"/>
  <c r="J14" i="20"/>
  <c r="H14" i="20"/>
  <c r="K13" i="20"/>
  <c r="J13" i="20"/>
  <c r="H13" i="20"/>
  <c r="K12" i="20"/>
  <c r="J12" i="20"/>
  <c r="H12" i="20"/>
  <c r="H11" i="20"/>
  <c r="I59" i="117"/>
  <c r="H72" i="53"/>
  <c r="K67" i="53"/>
  <c r="J67" i="53"/>
  <c r="H67" i="53"/>
  <c r="K66" i="53"/>
  <c r="J66" i="53"/>
  <c r="H66" i="53"/>
  <c r="K65" i="53"/>
  <c r="J65" i="53"/>
  <c r="H65" i="53"/>
  <c r="K64" i="53"/>
  <c r="J64" i="53"/>
  <c r="H64" i="53"/>
  <c r="K63" i="53"/>
  <c r="J63" i="53"/>
  <c r="H63" i="53"/>
  <c r="K62" i="53"/>
  <c r="J62" i="53"/>
  <c r="H62" i="53"/>
  <c r="K61" i="53"/>
  <c r="J61" i="53"/>
  <c r="H61" i="53"/>
  <c r="K60" i="53"/>
  <c r="J60" i="53"/>
  <c r="H60" i="53"/>
  <c r="H59" i="53"/>
  <c r="H58" i="53"/>
  <c r="K51" i="53"/>
  <c r="J51" i="53"/>
  <c r="I51" i="53"/>
  <c r="H51" i="53"/>
  <c r="K50" i="53"/>
  <c r="J50" i="53"/>
  <c r="I50" i="53"/>
  <c r="H50" i="53"/>
  <c r="K49" i="53"/>
  <c r="J49" i="53"/>
  <c r="I49" i="53"/>
  <c r="H49" i="53"/>
  <c r="K48" i="53"/>
  <c r="J48" i="53"/>
  <c r="I48" i="53"/>
  <c r="H48" i="53"/>
  <c r="K47" i="53"/>
  <c r="J47" i="53"/>
  <c r="I47" i="53"/>
  <c r="H47" i="53"/>
  <c r="K46" i="53"/>
  <c r="J46" i="53"/>
  <c r="I46" i="53"/>
  <c r="H46" i="53"/>
  <c r="K45" i="53"/>
  <c r="J45" i="53"/>
  <c r="I45" i="53"/>
  <c r="H45" i="53"/>
  <c r="K44" i="53"/>
  <c r="J44" i="53"/>
  <c r="I44" i="53"/>
  <c r="H44" i="53"/>
  <c r="K43" i="53"/>
  <c r="K52" i="53" s="1"/>
  <c r="K53" i="53" s="1"/>
  <c r="J43" i="53"/>
  <c r="I43" i="53"/>
  <c r="H43" i="53"/>
  <c r="K35" i="53"/>
  <c r="J35" i="53"/>
  <c r="H35" i="53"/>
  <c r="K34" i="53"/>
  <c r="J34" i="53"/>
  <c r="H34" i="53"/>
  <c r="K33" i="53"/>
  <c r="J33" i="53"/>
  <c r="H33" i="53"/>
  <c r="K32" i="53"/>
  <c r="J32" i="53"/>
  <c r="H32" i="53"/>
  <c r="K31" i="53"/>
  <c r="J31" i="53"/>
  <c r="H31" i="53"/>
  <c r="K30" i="53"/>
  <c r="J30" i="53"/>
  <c r="H30" i="53"/>
  <c r="J29" i="53"/>
  <c r="K29" i="53" s="1"/>
  <c r="H29" i="53"/>
  <c r="K20" i="53"/>
  <c r="J20" i="53"/>
  <c r="H20" i="53"/>
  <c r="K19" i="53"/>
  <c r="J19" i="53"/>
  <c r="H19" i="53"/>
  <c r="K18" i="53"/>
  <c r="J18" i="53"/>
  <c r="H18" i="53"/>
  <c r="K17" i="53"/>
  <c r="J17" i="53"/>
  <c r="H17" i="53"/>
  <c r="K16" i="53"/>
  <c r="J16" i="53"/>
  <c r="H16" i="53"/>
  <c r="K15" i="53"/>
  <c r="J15" i="53"/>
  <c r="H15" i="53"/>
  <c r="K14" i="53"/>
  <c r="J14" i="53"/>
  <c r="H14" i="53"/>
  <c r="K13" i="53"/>
  <c r="J13" i="53"/>
  <c r="H13" i="53"/>
  <c r="K12" i="53"/>
  <c r="J12" i="53"/>
  <c r="H12" i="53"/>
  <c r="K11" i="53"/>
  <c r="J11" i="53"/>
  <c r="H11" i="53"/>
  <c r="H72" i="19"/>
  <c r="K67" i="19"/>
  <c r="J67" i="19"/>
  <c r="H67" i="19"/>
  <c r="K66" i="19"/>
  <c r="J66" i="19"/>
  <c r="H66" i="19"/>
  <c r="K65" i="19"/>
  <c r="J65" i="19"/>
  <c r="H65" i="19"/>
  <c r="K64" i="19"/>
  <c r="J64" i="19"/>
  <c r="H64" i="19"/>
  <c r="K63" i="19"/>
  <c r="J63" i="19"/>
  <c r="H63" i="19"/>
  <c r="K62" i="19"/>
  <c r="J62" i="19"/>
  <c r="H62" i="19"/>
  <c r="K61" i="19"/>
  <c r="J61" i="19"/>
  <c r="H61" i="19"/>
  <c r="K60" i="19"/>
  <c r="J60" i="19"/>
  <c r="H60" i="19"/>
  <c r="H59" i="19"/>
  <c r="H58" i="19"/>
  <c r="K51" i="19"/>
  <c r="J51" i="19"/>
  <c r="I51" i="19"/>
  <c r="H51" i="19"/>
  <c r="K50" i="19"/>
  <c r="J50" i="19"/>
  <c r="I50" i="19"/>
  <c r="H50" i="19"/>
  <c r="K49" i="19"/>
  <c r="J49" i="19"/>
  <c r="I49" i="19"/>
  <c r="H49" i="19"/>
  <c r="K48" i="19"/>
  <c r="J48" i="19"/>
  <c r="I48" i="19"/>
  <c r="H48" i="19"/>
  <c r="K47" i="19"/>
  <c r="J47" i="19"/>
  <c r="I47" i="19"/>
  <c r="H47" i="19"/>
  <c r="K46" i="19"/>
  <c r="J46" i="19"/>
  <c r="I46" i="19"/>
  <c r="H46" i="19"/>
  <c r="K45" i="19"/>
  <c r="J45" i="19"/>
  <c r="I45" i="19"/>
  <c r="H45" i="19"/>
  <c r="K44" i="19"/>
  <c r="J44" i="19"/>
  <c r="I44" i="19"/>
  <c r="H44" i="19"/>
  <c r="K43" i="19"/>
  <c r="K52" i="19" s="1"/>
  <c r="K53" i="19" s="1"/>
  <c r="J43" i="19"/>
  <c r="I43" i="19"/>
  <c r="H43" i="19"/>
  <c r="K35" i="19"/>
  <c r="J35" i="19"/>
  <c r="H35" i="19"/>
  <c r="K34" i="19"/>
  <c r="J34" i="19"/>
  <c r="H34" i="19"/>
  <c r="K33" i="19"/>
  <c r="J33" i="19"/>
  <c r="H33" i="19"/>
  <c r="K32" i="19"/>
  <c r="J32" i="19"/>
  <c r="H32" i="19"/>
  <c r="K31" i="19"/>
  <c r="J31" i="19"/>
  <c r="H31" i="19"/>
  <c r="K30" i="19"/>
  <c r="J30" i="19"/>
  <c r="H30" i="19"/>
  <c r="J29" i="19"/>
  <c r="K29" i="19" s="1"/>
  <c r="K36" i="19" s="1"/>
  <c r="K37" i="19" s="1"/>
  <c r="H29" i="19"/>
  <c r="K20" i="19"/>
  <c r="J20" i="19"/>
  <c r="H20" i="19"/>
  <c r="K19" i="19"/>
  <c r="J19" i="19"/>
  <c r="H19" i="19"/>
  <c r="K18" i="19"/>
  <c r="J18" i="19"/>
  <c r="H18" i="19"/>
  <c r="K17" i="19"/>
  <c r="J17" i="19"/>
  <c r="H17" i="19"/>
  <c r="K16" i="19"/>
  <c r="J16" i="19"/>
  <c r="H16" i="19"/>
  <c r="K15" i="19"/>
  <c r="J15" i="19"/>
  <c r="H15" i="19"/>
  <c r="K14" i="19"/>
  <c r="J14" i="19"/>
  <c r="H14" i="19"/>
  <c r="K13" i="19"/>
  <c r="J13" i="19"/>
  <c r="H13" i="19"/>
  <c r="K12" i="19"/>
  <c r="J12" i="19"/>
  <c r="H12" i="19"/>
  <c r="K11" i="19"/>
  <c r="J11" i="19"/>
  <c r="H11" i="19"/>
  <c r="H72" i="13"/>
  <c r="K67" i="13"/>
  <c r="J67" i="13"/>
  <c r="H67" i="13"/>
  <c r="K66" i="13"/>
  <c r="J66" i="13"/>
  <c r="H66" i="13"/>
  <c r="K65" i="13"/>
  <c r="J65" i="13"/>
  <c r="H65" i="13"/>
  <c r="K64" i="13"/>
  <c r="J64" i="13"/>
  <c r="H64" i="13"/>
  <c r="K63" i="13"/>
  <c r="J63" i="13"/>
  <c r="H63" i="13"/>
  <c r="K62" i="13"/>
  <c r="J62" i="13"/>
  <c r="H62" i="13"/>
  <c r="K61" i="13"/>
  <c r="J61" i="13"/>
  <c r="H61" i="13"/>
  <c r="K60" i="13"/>
  <c r="J60" i="13"/>
  <c r="H60" i="13"/>
  <c r="H59" i="13"/>
  <c r="H58" i="13"/>
  <c r="K51" i="13"/>
  <c r="J51" i="13"/>
  <c r="I51" i="13"/>
  <c r="H51" i="13"/>
  <c r="K50" i="13"/>
  <c r="J50" i="13"/>
  <c r="I50" i="13"/>
  <c r="H50" i="13"/>
  <c r="K49" i="13"/>
  <c r="J49" i="13"/>
  <c r="I49" i="13"/>
  <c r="H49" i="13"/>
  <c r="K48" i="13"/>
  <c r="J48" i="13"/>
  <c r="I48" i="13"/>
  <c r="H48" i="13"/>
  <c r="K47" i="13"/>
  <c r="J47" i="13"/>
  <c r="I47" i="13"/>
  <c r="H47" i="13"/>
  <c r="K46" i="13"/>
  <c r="J46" i="13"/>
  <c r="I46" i="13"/>
  <c r="H46" i="13"/>
  <c r="K45" i="13"/>
  <c r="J45" i="13"/>
  <c r="I45" i="13"/>
  <c r="H45" i="13"/>
  <c r="K44" i="13"/>
  <c r="J44" i="13"/>
  <c r="I44" i="13"/>
  <c r="H44" i="13"/>
  <c r="K43" i="13"/>
  <c r="K52" i="13" s="1"/>
  <c r="K53" i="13" s="1"/>
  <c r="J43" i="13"/>
  <c r="I43" i="13"/>
  <c r="H43" i="13"/>
  <c r="K35" i="13"/>
  <c r="J35" i="13"/>
  <c r="H35" i="13"/>
  <c r="K34" i="13"/>
  <c r="J34" i="13"/>
  <c r="H34" i="13"/>
  <c r="K33" i="13"/>
  <c r="J33" i="13"/>
  <c r="H33" i="13"/>
  <c r="K32" i="13"/>
  <c r="J32" i="13"/>
  <c r="H32" i="13"/>
  <c r="K31" i="13"/>
  <c r="J31" i="13"/>
  <c r="H31" i="13"/>
  <c r="K30" i="13"/>
  <c r="J30" i="13"/>
  <c r="H30" i="13"/>
  <c r="J29" i="13"/>
  <c r="K29" i="13" s="1"/>
  <c r="H29" i="13"/>
  <c r="K20" i="13"/>
  <c r="J20" i="13"/>
  <c r="H20" i="13"/>
  <c r="K19" i="13"/>
  <c r="J19" i="13"/>
  <c r="H19" i="13"/>
  <c r="K18" i="13"/>
  <c r="J18" i="13"/>
  <c r="H18" i="13"/>
  <c r="K17" i="13"/>
  <c r="J17" i="13"/>
  <c r="H17" i="13"/>
  <c r="K16" i="13"/>
  <c r="J16" i="13"/>
  <c r="H16" i="13"/>
  <c r="K15" i="13"/>
  <c r="J15" i="13"/>
  <c r="H15" i="13"/>
  <c r="K14" i="13"/>
  <c r="J14" i="13"/>
  <c r="H14" i="13"/>
  <c r="K13" i="13"/>
  <c r="J13" i="13"/>
  <c r="H13" i="13"/>
  <c r="K12" i="13"/>
  <c r="J12" i="13"/>
  <c r="H12" i="13"/>
  <c r="K11" i="13"/>
  <c r="J11" i="13"/>
  <c r="H11" i="13"/>
  <c r="H72" i="116"/>
  <c r="K67" i="116"/>
  <c r="J67" i="116"/>
  <c r="H67" i="116"/>
  <c r="K66" i="116"/>
  <c r="J66" i="116"/>
  <c r="H66" i="116"/>
  <c r="K65" i="116"/>
  <c r="J65" i="116"/>
  <c r="H65" i="116"/>
  <c r="K64" i="116"/>
  <c r="J64" i="116"/>
  <c r="H64" i="116"/>
  <c r="K63" i="116"/>
  <c r="J63" i="116"/>
  <c r="H63" i="116"/>
  <c r="K62" i="116"/>
  <c r="J62" i="116"/>
  <c r="H62" i="116"/>
  <c r="K61" i="116"/>
  <c r="J61" i="116"/>
  <c r="H61" i="116"/>
  <c r="K60" i="116"/>
  <c r="J60" i="116"/>
  <c r="H60" i="116"/>
  <c r="H59" i="116"/>
  <c r="H58" i="116"/>
  <c r="K51" i="116"/>
  <c r="J51" i="116"/>
  <c r="I51" i="116"/>
  <c r="H51" i="116"/>
  <c r="K50" i="116"/>
  <c r="J50" i="116"/>
  <c r="I50" i="116"/>
  <c r="H50" i="116"/>
  <c r="K49" i="116"/>
  <c r="J49" i="116"/>
  <c r="I49" i="116"/>
  <c r="H49" i="116"/>
  <c r="K48" i="116"/>
  <c r="J48" i="116"/>
  <c r="I48" i="116"/>
  <c r="H48" i="116"/>
  <c r="K47" i="116"/>
  <c r="J47" i="116"/>
  <c r="I47" i="116"/>
  <c r="H47" i="116"/>
  <c r="K46" i="116"/>
  <c r="J46" i="116"/>
  <c r="I46" i="116"/>
  <c r="H46" i="116"/>
  <c r="K45" i="116"/>
  <c r="J45" i="116"/>
  <c r="I45" i="116"/>
  <c r="H45" i="116"/>
  <c r="K44" i="116"/>
  <c r="J44" i="116"/>
  <c r="I44" i="116"/>
  <c r="H44" i="116"/>
  <c r="K43" i="116"/>
  <c r="K52" i="116" s="1"/>
  <c r="K53" i="116" s="1"/>
  <c r="J43" i="116"/>
  <c r="I43" i="116"/>
  <c r="H43" i="116"/>
  <c r="K35" i="116"/>
  <c r="J35" i="116"/>
  <c r="H35" i="116"/>
  <c r="K34" i="116"/>
  <c r="J34" i="116"/>
  <c r="H34" i="116"/>
  <c r="K33" i="116"/>
  <c r="J33" i="116"/>
  <c r="H33" i="116"/>
  <c r="K32" i="116"/>
  <c r="J32" i="116"/>
  <c r="H32" i="116"/>
  <c r="K31" i="116"/>
  <c r="J31" i="116"/>
  <c r="H31" i="116"/>
  <c r="K30" i="116"/>
  <c r="J30" i="116"/>
  <c r="H30" i="116"/>
  <c r="J29" i="116"/>
  <c r="K29" i="116" s="1"/>
  <c r="K36" i="116" s="1"/>
  <c r="K37" i="116" s="1"/>
  <c r="H29" i="116"/>
  <c r="K20" i="116"/>
  <c r="J20" i="116"/>
  <c r="H20" i="116"/>
  <c r="K19" i="116"/>
  <c r="J19" i="116"/>
  <c r="H19" i="116"/>
  <c r="K18" i="116"/>
  <c r="J18" i="116"/>
  <c r="H18" i="116"/>
  <c r="K17" i="116"/>
  <c r="J17" i="116"/>
  <c r="H17" i="116"/>
  <c r="K16" i="116"/>
  <c r="J16" i="116"/>
  <c r="H16" i="116"/>
  <c r="K15" i="116"/>
  <c r="J15" i="116"/>
  <c r="H15" i="116"/>
  <c r="K14" i="116"/>
  <c r="J14" i="116"/>
  <c r="H14" i="116"/>
  <c r="K13" i="116"/>
  <c r="J13" i="116"/>
  <c r="H13" i="116"/>
  <c r="K12" i="116"/>
  <c r="J12" i="116"/>
  <c r="H12" i="116"/>
  <c r="K11" i="116"/>
  <c r="J11" i="116"/>
  <c r="H11" i="116"/>
  <c r="H72" i="18"/>
  <c r="K67" i="18"/>
  <c r="J67" i="18"/>
  <c r="H67" i="18"/>
  <c r="K66" i="18"/>
  <c r="J66" i="18"/>
  <c r="H66" i="18"/>
  <c r="K65" i="18"/>
  <c r="J65" i="18"/>
  <c r="H65" i="18"/>
  <c r="K64" i="18"/>
  <c r="J64" i="18"/>
  <c r="H64" i="18"/>
  <c r="K63" i="18"/>
  <c r="J63" i="18"/>
  <c r="H63" i="18"/>
  <c r="K62" i="18"/>
  <c r="J62" i="18"/>
  <c r="H62" i="18"/>
  <c r="K61" i="18"/>
  <c r="J61" i="18"/>
  <c r="H61" i="18"/>
  <c r="K60" i="18"/>
  <c r="J60" i="18"/>
  <c r="H60" i="18"/>
  <c r="I59" i="18"/>
  <c r="H59" i="18"/>
  <c r="H58" i="18"/>
  <c r="K51" i="18"/>
  <c r="J51" i="18"/>
  <c r="I51" i="18"/>
  <c r="H51" i="18"/>
  <c r="K50" i="18"/>
  <c r="J50" i="18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J46" i="18"/>
  <c r="I46" i="18"/>
  <c r="H46" i="18"/>
  <c r="K45" i="18"/>
  <c r="J45" i="18"/>
  <c r="I45" i="18"/>
  <c r="H45" i="18"/>
  <c r="K44" i="18"/>
  <c r="J44" i="18"/>
  <c r="I44" i="18"/>
  <c r="H44" i="18"/>
  <c r="K43" i="18"/>
  <c r="K52" i="18" s="1"/>
  <c r="K53" i="18" s="1"/>
  <c r="J43" i="18"/>
  <c r="I43" i="18"/>
  <c r="H43" i="18"/>
  <c r="K35" i="18"/>
  <c r="J35" i="18"/>
  <c r="H35" i="18"/>
  <c r="K34" i="18"/>
  <c r="J34" i="18"/>
  <c r="H34" i="18"/>
  <c r="K33" i="18"/>
  <c r="J33" i="18"/>
  <c r="H33" i="18"/>
  <c r="K32" i="18"/>
  <c r="J32" i="18"/>
  <c r="H32" i="18"/>
  <c r="K31" i="18"/>
  <c r="J31" i="18"/>
  <c r="H31" i="18"/>
  <c r="K30" i="18"/>
  <c r="J30" i="18"/>
  <c r="H30" i="18"/>
  <c r="J29" i="18"/>
  <c r="K29" i="18" s="1"/>
  <c r="K36" i="18" s="1"/>
  <c r="K37" i="18" s="1"/>
  <c r="H29" i="18"/>
  <c r="K20" i="18"/>
  <c r="J20" i="18"/>
  <c r="H20" i="18"/>
  <c r="K19" i="18"/>
  <c r="J19" i="18"/>
  <c r="H19" i="18"/>
  <c r="K18" i="18"/>
  <c r="J18" i="18"/>
  <c r="H18" i="18"/>
  <c r="K17" i="18"/>
  <c r="J17" i="18"/>
  <c r="H17" i="18"/>
  <c r="K16" i="18"/>
  <c r="J16" i="18"/>
  <c r="H16" i="18"/>
  <c r="K15" i="18"/>
  <c r="J15" i="18"/>
  <c r="H15" i="18"/>
  <c r="K14" i="18"/>
  <c r="J14" i="18"/>
  <c r="H14" i="18"/>
  <c r="K13" i="18"/>
  <c r="J13" i="18"/>
  <c r="H13" i="18"/>
  <c r="K12" i="18"/>
  <c r="J12" i="18"/>
  <c r="H12" i="18"/>
  <c r="K11" i="18"/>
  <c r="J11" i="18"/>
  <c r="H11" i="18"/>
  <c r="I59" i="115"/>
  <c r="I60" i="29"/>
  <c r="I59" i="29"/>
  <c r="I59" i="17"/>
  <c r="I60" i="17" s="1"/>
  <c r="I59" i="164"/>
  <c r="I60" i="164" s="1"/>
  <c r="H72" i="29"/>
  <c r="K67" i="29"/>
  <c r="J67" i="29"/>
  <c r="H67" i="29"/>
  <c r="K66" i="29"/>
  <c r="J66" i="29"/>
  <c r="H66" i="29"/>
  <c r="K65" i="29"/>
  <c r="J65" i="29"/>
  <c r="H65" i="29"/>
  <c r="K64" i="29"/>
  <c r="J64" i="29"/>
  <c r="H64" i="29"/>
  <c r="K63" i="29"/>
  <c r="J63" i="29"/>
  <c r="H63" i="29"/>
  <c r="K62" i="29"/>
  <c r="J62" i="29"/>
  <c r="H62" i="29"/>
  <c r="K61" i="29"/>
  <c r="J61" i="29"/>
  <c r="H61" i="29"/>
  <c r="H60" i="29"/>
  <c r="H59" i="29"/>
  <c r="H58" i="29"/>
  <c r="K51" i="29"/>
  <c r="J51" i="29"/>
  <c r="I51" i="29"/>
  <c r="H51" i="29"/>
  <c r="K50" i="29"/>
  <c r="J50" i="29"/>
  <c r="I50" i="29"/>
  <c r="H50" i="29"/>
  <c r="K49" i="29"/>
  <c r="J49" i="29"/>
  <c r="I49" i="29"/>
  <c r="H49" i="29"/>
  <c r="K48" i="29"/>
  <c r="J48" i="29"/>
  <c r="I48" i="29"/>
  <c r="H48" i="29"/>
  <c r="K47" i="29"/>
  <c r="J47" i="29"/>
  <c r="I47" i="29"/>
  <c r="H47" i="29"/>
  <c r="K46" i="29"/>
  <c r="J46" i="29"/>
  <c r="I46" i="29"/>
  <c r="H46" i="29"/>
  <c r="K45" i="29"/>
  <c r="J45" i="29"/>
  <c r="I45" i="29"/>
  <c r="H45" i="29"/>
  <c r="K44" i="29"/>
  <c r="J44" i="29"/>
  <c r="I44" i="29"/>
  <c r="H44" i="29"/>
  <c r="K43" i="29"/>
  <c r="J43" i="29"/>
  <c r="I43" i="29"/>
  <c r="H43" i="29"/>
  <c r="J42" i="29"/>
  <c r="H42" i="29"/>
  <c r="I42" i="29" s="1"/>
  <c r="K35" i="29"/>
  <c r="J35" i="29"/>
  <c r="H35" i="29"/>
  <c r="K34" i="29"/>
  <c r="J34" i="29"/>
  <c r="H34" i="29"/>
  <c r="K33" i="29"/>
  <c r="J33" i="29"/>
  <c r="H33" i="29"/>
  <c r="J32" i="29"/>
  <c r="K32" i="29" s="1"/>
  <c r="H32" i="29"/>
  <c r="J31" i="29"/>
  <c r="K31" i="29" s="1"/>
  <c r="H31" i="29"/>
  <c r="J30" i="29"/>
  <c r="K30" i="29" s="1"/>
  <c r="H30" i="29"/>
  <c r="J29" i="29"/>
  <c r="K29" i="29" s="1"/>
  <c r="H29" i="29"/>
  <c r="K20" i="29"/>
  <c r="J20" i="29"/>
  <c r="H20" i="29"/>
  <c r="K19" i="29"/>
  <c r="J19" i="29"/>
  <c r="H19" i="29"/>
  <c r="K18" i="29"/>
  <c r="J18" i="29"/>
  <c r="H18" i="29"/>
  <c r="K17" i="29"/>
  <c r="J17" i="29"/>
  <c r="H17" i="29"/>
  <c r="K16" i="29"/>
  <c r="J16" i="29"/>
  <c r="H16" i="29"/>
  <c r="K15" i="29"/>
  <c r="J15" i="29"/>
  <c r="H15" i="29"/>
  <c r="K14" i="29"/>
  <c r="J14" i="29"/>
  <c r="H14" i="29"/>
  <c r="K13" i="29"/>
  <c r="J13" i="29"/>
  <c r="H13" i="29"/>
  <c r="K12" i="29"/>
  <c r="J12" i="29"/>
  <c r="H12" i="29"/>
  <c r="K11" i="29"/>
  <c r="J11" i="29"/>
  <c r="H11" i="29"/>
  <c r="H72" i="17"/>
  <c r="K67" i="17"/>
  <c r="J67" i="17"/>
  <c r="H67" i="17"/>
  <c r="K66" i="17"/>
  <c r="J66" i="17"/>
  <c r="H66" i="17"/>
  <c r="K65" i="17"/>
  <c r="J65" i="17"/>
  <c r="H65" i="17"/>
  <c r="K64" i="17"/>
  <c r="J64" i="17"/>
  <c r="H64" i="17"/>
  <c r="K63" i="17"/>
  <c r="J63" i="17"/>
  <c r="H63" i="17"/>
  <c r="K62" i="17"/>
  <c r="J62" i="17"/>
  <c r="H62" i="17"/>
  <c r="K61" i="17"/>
  <c r="J61" i="17"/>
  <c r="H61" i="17"/>
  <c r="H60" i="17"/>
  <c r="H59" i="17"/>
  <c r="H58" i="17"/>
  <c r="K51" i="17"/>
  <c r="J51" i="17"/>
  <c r="I51" i="17"/>
  <c r="H51" i="17"/>
  <c r="K50" i="17"/>
  <c r="J50" i="17"/>
  <c r="I50" i="17"/>
  <c r="H50" i="17"/>
  <c r="K49" i="17"/>
  <c r="J49" i="17"/>
  <c r="I49" i="17"/>
  <c r="H49" i="17"/>
  <c r="K48" i="17"/>
  <c r="J48" i="17"/>
  <c r="I48" i="17"/>
  <c r="H48" i="17"/>
  <c r="K47" i="17"/>
  <c r="J47" i="17"/>
  <c r="I47" i="17"/>
  <c r="H47" i="17"/>
  <c r="K46" i="17"/>
  <c r="J46" i="17"/>
  <c r="I46" i="17"/>
  <c r="H46" i="17"/>
  <c r="K45" i="17"/>
  <c r="J45" i="17"/>
  <c r="I45" i="17"/>
  <c r="H45" i="17"/>
  <c r="K44" i="17"/>
  <c r="J44" i="17"/>
  <c r="I44" i="17"/>
  <c r="H44" i="17"/>
  <c r="K43" i="17"/>
  <c r="J43" i="17"/>
  <c r="I43" i="17"/>
  <c r="H43" i="17"/>
  <c r="J42" i="17"/>
  <c r="H42" i="17"/>
  <c r="I42" i="17" s="1"/>
  <c r="K35" i="17"/>
  <c r="J35" i="17"/>
  <c r="H35" i="17"/>
  <c r="K34" i="17"/>
  <c r="J34" i="17"/>
  <c r="H34" i="17"/>
  <c r="K33" i="17"/>
  <c r="J33" i="17"/>
  <c r="H33" i="17"/>
  <c r="J32" i="17"/>
  <c r="K32" i="17" s="1"/>
  <c r="H32" i="17"/>
  <c r="J31" i="17"/>
  <c r="K31" i="17" s="1"/>
  <c r="H31" i="17"/>
  <c r="J30" i="17"/>
  <c r="K30" i="17"/>
  <c r="H30" i="17"/>
  <c r="J29" i="17"/>
  <c r="K29" i="17" s="1"/>
  <c r="H29" i="17"/>
  <c r="K20" i="17"/>
  <c r="J20" i="17"/>
  <c r="H20" i="17"/>
  <c r="K19" i="17"/>
  <c r="J19" i="17"/>
  <c r="H19" i="17"/>
  <c r="K18" i="17"/>
  <c r="J18" i="17"/>
  <c r="H18" i="17"/>
  <c r="K17" i="17"/>
  <c r="J17" i="17"/>
  <c r="H17" i="17"/>
  <c r="K16" i="17"/>
  <c r="J16" i="17"/>
  <c r="H16" i="17"/>
  <c r="K15" i="17"/>
  <c r="J15" i="17"/>
  <c r="H15" i="17"/>
  <c r="K14" i="17"/>
  <c r="J14" i="17"/>
  <c r="H14" i="17"/>
  <c r="K13" i="17"/>
  <c r="J13" i="17"/>
  <c r="H13" i="17"/>
  <c r="K12" i="17"/>
  <c r="J12" i="17"/>
  <c r="H12" i="17"/>
  <c r="K11" i="17"/>
  <c r="J11" i="17"/>
  <c r="H11" i="17"/>
  <c r="H72" i="164"/>
  <c r="K67" i="164"/>
  <c r="J67" i="164"/>
  <c r="H67" i="164"/>
  <c r="K66" i="164"/>
  <c r="J66" i="164"/>
  <c r="H66" i="164"/>
  <c r="K65" i="164"/>
  <c r="J65" i="164"/>
  <c r="H65" i="164"/>
  <c r="K64" i="164"/>
  <c r="J64" i="164"/>
  <c r="H64" i="164"/>
  <c r="K63" i="164"/>
  <c r="J63" i="164"/>
  <c r="H63" i="164"/>
  <c r="K62" i="164"/>
  <c r="J62" i="164"/>
  <c r="H62" i="164"/>
  <c r="K61" i="164"/>
  <c r="J61" i="164"/>
  <c r="H61" i="164"/>
  <c r="H60" i="164"/>
  <c r="H59" i="164"/>
  <c r="H58" i="164"/>
  <c r="K51" i="164"/>
  <c r="J51" i="164"/>
  <c r="I51" i="164"/>
  <c r="H51" i="164"/>
  <c r="K50" i="164"/>
  <c r="J50" i="164"/>
  <c r="I50" i="164"/>
  <c r="H50" i="164"/>
  <c r="K49" i="164"/>
  <c r="J49" i="164"/>
  <c r="I49" i="164"/>
  <c r="H49" i="164"/>
  <c r="K48" i="164"/>
  <c r="J48" i="164"/>
  <c r="I48" i="164"/>
  <c r="H48" i="164"/>
  <c r="K47" i="164"/>
  <c r="J47" i="164"/>
  <c r="I47" i="164"/>
  <c r="H47" i="164"/>
  <c r="K46" i="164"/>
  <c r="J46" i="164"/>
  <c r="I46" i="164"/>
  <c r="H46" i="164"/>
  <c r="K45" i="164"/>
  <c r="J45" i="164"/>
  <c r="I45" i="164"/>
  <c r="H45" i="164"/>
  <c r="K44" i="164"/>
  <c r="J44" i="164"/>
  <c r="I44" i="164"/>
  <c r="H44" i="164"/>
  <c r="K43" i="164"/>
  <c r="J43" i="164"/>
  <c r="I43" i="164"/>
  <c r="H43" i="164"/>
  <c r="J42" i="164"/>
  <c r="H42" i="164"/>
  <c r="I42" i="164" s="1"/>
  <c r="K42" i="164" s="1"/>
  <c r="K52" i="164" s="1"/>
  <c r="K53" i="164" s="1"/>
  <c r="K35" i="164"/>
  <c r="J35" i="164"/>
  <c r="H35" i="164"/>
  <c r="K34" i="164"/>
  <c r="J34" i="164"/>
  <c r="H34" i="164"/>
  <c r="K33" i="164"/>
  <c r="J33" i="164"/>
  <c r="H33" i="164"/>
  <c r="J32" i="164"/>
  <c r="K32" i="164" s="1"/>
  <c r="H32" i="164"/>
  <c r="J31" i="164"/>
  <c r="K31" i="164" s="1"/>
  <c r="H31" i="164"/>
  <c r="J30" i="164"/>
  <c r="K30" i="164" s="1"/>
  <c r="H30" i="164"/>
  <c r="J29" i="164"/>
  <c r="K29" i="164" s="1"/>
  <c r="H29" i="164"/>
  <c r="K20" i="164"/>
  <c r="J20" i="164"/>
  <c r="H20" i="164"/>
  <c r="K19" i="164"/>
  <c r="J19" i="164"/>
  <c r="H19" i="164"/>
  <c r="K18" i="164"/>
  <c r="J18" i="164"/>
  <c r="H18" i="164"/>
  <c r="K17" i="164"/>
  <c r="J17" i="164"/>
  <c r="H17" i="164"/>
  <c r="K16" i="164"/>
  <c r="J16" i="164"/>
  <c r="H16" i="164"/>
  <c r="K15" i="164"/>
  <c r="J15" i="164"/>
  <c r="H15" i="164"/>
  <c r="K14" i="164"/>
  <c r="J14" i="164"/>
  <c r="H14" i="164"/>
  <c r="K13" i="164"/>
  <c r="J13" i="164"/>
  <c r="H13" i="164"/>
  <c r="K12" i="164"/>
  <c r="J12" i="164"/>
  <c r="H12" i="164"/>
  <c r="K11" i="164"/>
  <c r="J11" i="164"/>
  <c r="H11" i="164"/>
  <c r="D120" i="4"/>
  <c r="D105" i="4"/>
  <c r="B6" i="166"/>
  <c r="F6" i="166" s="1"/>
  <c r="H72" i="166"/>
  <c r="K67" i="166"/>
  <c r="J67" i="166"/>
  <c r="H67" i="166"/>
  <c r="K66" i="166"/>
  <c r="J66" i="166"/>
  <c r="H66" i="166"/>
  <c r="K65" i="166"/>
  <c r="J65" i="166"/>
  <c r="H65" i="166"/>
  <c r="K64" i="166"/>
  <c r="J64" i="166"/>
  <c r="H64" i="166"/>
  <c r="K63" i="166"/>
  <c r="J63" i="166"/>
  <c r="H63" i="166"/>
  <c r="K62" i="166"/>
  <c r="J62" i="166"/>
  <c r="H62" i="166"/>
  <c r="K61" i="166"/>
  <c r="J61" i="166"/>
  <c r="H61" i="166"/>
  <c r="K60" i="166"/>
  <c r="J60" i="166"/>
  <c r="H60" i="166"/>
  <c r="H59" i="166"/>
  <c r="H58" i="166"/>
  <c r="K51" i="166"/>
  <c r="J51" i="166"/>
  <c r="I51" i="166"/>
  <c r="H51" i="166"/>
  <c r="K50" i="166"/>
  <c r="J50" i="166"/>
  <c r="I50" i="166"/>
  <c r="H50" i="166"/>
  <c r="K49" i="166"/>
  <c r="J49" i="166"/>
  <c r="I49" i="166"/>
  <c r="H49" i="166"/>
  <c r="K48" i="166"/>
  <c r="J48" i="166"/>
  <c r="I48" i="166"/>
  <c r="H48" i="166"/>
  <c r="K47" i="166"/>
  <c r="J47" i="166"/>
  <c r="I47" i="166"/>
  <c r="H47" i="166"/>
  <c r="K46" i="166"/>
  <c r="J46" i="166"/>
  <c r="I46" i="166"/>
  <c r="H46" i="166"/>
  <c r="K45" i="166"/>
  <c r="J45" i="166"/>
  <c r="I45" i="166"/>
  <c r="H45" i="166"/>
  <c r="K44" i="166"/>
  <c r="J44" i="166"/>
  <c r="I44" i="166"/>
  <c r="H44" i="166"/>
  <c r="K43" i="166"/>
  <c r="J43" i="166"/>
  <c r="I43" i="166"/>
  <c r="H43" i="166"/>
  <c r="K35" i="166"/>
  <c r="J35" i="166"/>
  <c r="H35" i="166"/>
  <c r="K34" i="166"/>
  <c r="J34" i="166"/>
  <c r="H34" i="166"/>
  <c r="K33" i="166"/>
  <c r="J33" i="166"/>
  <c r="H33" i="166"/>
  <c r="K32" i="166"/>
  <c r="J32" i="166"/>
  <c r="H32" i="166"/>
  <c r="J31" i="166"/>
  <c r="K31" i="166" s="1"/>
  <c r="H31" i="166"/>
  <c r="J30" i="166"/>
  <c r="K30" i="166" s="1"/>
  <c r="H30" i="166"/>
  <c r="J29" i="166"/>
  <c r="K29" i="166"/>
  <c r="H29" i="166"/>
  <c r="K20" i="166"/>
  <c r="J20" i="166"/>
  <c r="H20" i="166"/>
  <c r="K19" i="166"/>
  <c r="J19" i="166"/>
  <c r="H19" i="166"/>
  <c r="K18" i="166"/>
  <c r="J18" i="166"/>
  <c r="H18" i="166"/>
  <c r="K17" i="166"/>
  <c r="J17" i="166"/>
  <c r="H17" i="166"/>
  <c r="K16" i="166"/>
  <c r="J16" i="166"/>
  <c r="H16" i="166"/>
  <c r="J14" i="166"/>
  <c r="K14" i="166"/>
  <c r="H14" i="166"/>
  <c r="J13" i="166"/>
  <c r="K13" i="166" s="1"/>
  <c r="H13" i="166"/>
  <c r="J12" i="166"/>
  <c r="K12" i="166" s="1"/>
  <c r="H12" i="166"/>
  <c r="J11" i="166"/>
  <c r="K11" i="166" s="1"/>
  <c r="H11" i="166"/>
  <c r="D73" i="4"/>
  <c r="H72" i="165"/>
  <c r="K67" i="165"/>
  <c r="J67" i="165"/>
  <c r="H67" i="165"/>
  <c r="K66" i="165"/>
  <c r="J66" i="165"/>
  <c r="H66" i="165"/>
  <c r="K65" i="165"/>
  <c r="J65" i="165"/>
  <c r="H65" i="165"/>
  <c r="K64" i="165"/>
  <c r="J64" i="165"/>
  <c r="H64" i="165"/>
  <c r="K63" i="165"/>
  <c r="J63" i="165"/>
  <c r="H63" i="165"/>
  <c r="K62" i="165"/>
  <c r="J62" i="165"/>
  <c r="H62" i="165"/>
  <c r="K61" i="165"/>
  <c r="J61" i="165"/>
  <c r="H61" i="165"/>
  <c r="H60" i="165"/>
  <c r="H59" i="165"/>
  <c r="H58" i="165"/>
  <c r="K51" i="165"/>
  <c r="J51" i="165"/>
  <c r="I51" i="165"/>
  <c r="H51" i="165"/>
  <c r="K50" i="165"/>
  <c r="J50" i="165"/>
  <c r="I50" i="165"/>
  <c r="H50" i="165"/>
  <c r="K49" i="165"/>
  <c r="J49" i="165"/>
  <c r="I49" i="165"/>
  <c r="H49" i="165"/>
  <c r="K48" i="165"/>
  <c r="J48" i="165"/>
  <c r="I48" i="165"/>
  <c r="H48" i="165"/>
  <c r="K47" i="165"/>
  <c r="J47" i="165"/>
  <c r="I47" i="165"/>
  <c r="H47" i="165"/>
  <c r="K46" i="165"/>
  <c r="J46" i="165"/>
  <c r="I46" i="165"/>
  <c r="H46" i="165"/>
  <c r="K45" i="165"/>
  <c r="J45" i="165"/>
  <c r="I45" i="165"/>
  <c r="H45" i="165"/>
  <c r="K44" i="165"/>
  <c r="J44" i="165"/>
  <c r="I44" i="165"/>
  <c r="H44" i="165"/>
  <c r="K43" i="165"/>
  <c r="J43" i="165"/>
  <c r="I43" i="165"/>
  <c r="H43" i="165"/>
  <c r="J42" i="165"/>
  <c r="H42" i="165"/>
  <c r="I42" i="165" s="1"/>
  <c r="K35" i="165"/>
  <c r="J35" i="165"/>
  <c r="H35" i="165"/>
  <c r="K34" i="165"/>
  <c r="J34" i="165"/>
  <c r="H34" i="165"/>
  <c r="K33" i="165"/>
  <c r="J33" i="165"/>
  <c r="H33" i="165"/>
  <c r="J32" i="165"/>
  <c r="K32" i="165" s="1"/>
  <c r="H32" i="165"/>
  <c r="J31" i="165"/>
  <c r="K31" i="165" s="1"/>
  <c r="H31" i="165"/>
  <c r="J30" i="165"/>
  <c r="K30" i="165" s="1"/>
  <c r="H30" i="165"/>
  <c r="J29" i="165"/>
  <c r="K29" i="165" s="1"/>
  <c r="H29" i="165"/>
  <c r="K20" i="165"/>
  <c r="J20" i="165"/>
  <c r="H20" i="165"/>
  <c r="K19" i="165"/>
  <c r="J19" i="165"/>
  <c r="H19" i="165"/>
  <c r="K18" i="165"/>
  <c r="J18" i="165"/>
  <c r="H18" i="165"/>
  <c r="K17" i="165"/>
  <c r="J17" i="165"/>
  <c r="H17" i="165"/>
  <c r="K16" i="165"/>
  <c r="J16" i="165"/>
  <c r="H16" i="165"/>
  <c r="K15" i="165"/>
  <c r="J15" i="165"/>
  <c r="H15" i="165"/>
  <c r="K14" i="165"/>
  <c r="J14" i="165"/>
  <c r="H14" i="165"/>
  <c r="K13" i="165"/>
  <c r="J13" i="165"/>
  <c r="H13" i="165"/>
  <c r="K12" i="165"/>
  <c r="J12" i="165"/>
  <c r="H12" i="165"/>
  <c r="K11" i="165"/>
  <c r="J11" i="165"/>
  <c r="H11" i="165"/>
  <c r="B6" i="165"/>
  <c r="F6" i="165" s="1"/>
  <c r="B6" i="164"/>
  <c r="B6" i="143"/>
  <c r="K6" i="143" s="1"/>
  <c r="B6" i="162"/>
  <c r="K6" i="162" s="1"/>
  <c r="H72" i="162"/>
  <c r="K67" i="162"/>
  <c r="J67" i="162"/>
  <c r="H67" i="162"/>
  <c r="K66" i="162"/>
  <c r="J66" i="162"/>
  <c r="H66" i="162"/>
  <c r="K65" i="162"/>
  <c r="J65" i="162"/>
  <c r="H65" i="162"/>
  <c r="K64" i="162"/>
  <c r="J64" i="162"/>
  <c r="H64" i="162"/>
  <c r="K63" i="162"/>
  <c r="J63" i="162"/>
  <c r="H63" i="162"/>
  <c r="K62" i="162"/>
  <c r="J62" i="162"/>
  <c r="H62" i="162"/>
  <c r="K61" i="162"/>
  <c r="J61" i="162"/>
  <c r="H61" i="162"/>
  <c r="K60" i="162"/>
  <c r="J60" i="162"/>
  <c r="H60" i="162"/>
  <c r="H59" i="162"/>
  <c r="H58" i="162"/>
  <c r="K51" i="162"/>
  <c r="J51" i="162"/>
  <c r="I51" i="162"/>
  <c r="H51" i="162"/>
  <c r="K50" i="162"/>
  <c r="J50" i="162"/>
  <c r="I50" i="162"/>
  <c r="H50" i="162"/>
  <c r="K49" i="162"/>
  <c r="J49" i="162"/>
  <c r="I49" i="162"/>
  <c r="H49" i="162"/>
  <c r="K48" i="162"/>
  <c r="J48" i="162"/>
  <c r="I48" i="162"/>
  <c r="H48" i="162"/>
  <c r="K47" i="162"/>
  <c r="J47" i="162"/>
  <c r="I47" i="162"/>
  <c r="H47" i="162"/>
  <c r="K46" i="162"/>
  <c r="J46" i="162"/>
  <c r="I46" i="162"/>
  <c r="H46" i="162"/>
  <c r="K45" i="162"/>
  <c r="J45" i="162"/>
  <c r="I45" i="162"/>
  <c r="H45" i="162"/>
  <c r="K44" i="162"/>
  <c r="J44" i="162"/>
  <c r="I44" i="162"/>
  <c r="H44" i="162"/>
  <c r="K43" i="162"/>
  <c r="J43" i="162"/>
  <c r="I43" i="162"/>
  <c r="H43" i="162"/>
  <c r="K35" i="162"/>
  <c r="J35" i="162"/>
  <c r="H35" i="162"/>
  <c r="K34" i="162"/>
  <c r="J34" i="162"/>
  <c r="H34" i="162"/>
  <c r="K33" i="162"/>
  <c r="J33" i="162"/>
  <c r="H33" i="162"/>
  <c r="K32" i="162"/>
  <c r="J32" i="162"/>
  <c r="H32" i="162"/>
  <c r="K31" i="162"/>
  <c r="J31" i="162"/>
  <c r="H31" i="162"/>
  <c r="K30" i="162"/>
  <c r="J30" i="162"/>
  <c r="H30" i="162"/>
  <c r="J29" i="162"/>
  <c r="K29" i="162" s="1"/>
  <c r="H29" i="162"/>
  <c r="K20" i="162"/>
  <c r="J20" i="162"/>
  <c r="H20" i="162"/>
  <c r="K19" i="162"/>
  <c r="J19" i="162"/>
  <c r="H19" i="162"/>
  <c r="K18" i="162"/>
  <c r="J18" i="162"/>
  <c r="H18" i="162"/>
  <c r="K17" i="162"/>
  <c r="J17" i="162"/>
  <c r="H17" i="162"/>
  <c r="K16" i="162"/>
  <c r="J16" i="162"/>
  <c r="H16" i="162"/>
  <c r="K15" i="162"/>
  <c r="J15" i="162"/>
  <c r="H15" i="162"/>
  <c r="K14" i="162"/>
  <c r="J14" i="162"/>
  <c r="H14" i="162"/>
  <c r="K13" i="162"/>
  <c r="J13" i="162"/>
  <c r="H13" i="162"/>
  <c r="K12" i="162"/>
  <c r="J12" i="162"/>
  <c r="H12" i="162"/>
  <c r="J11" i="162"/>
  <c r="K11" i="162" s="1"/>
  <c r="H11" i="162"/>
  <c r="B6" i="154"/>
  <c r="F6" i="154" s="1"/>
  <c r="B6" i="152"/>
  <c r="K6" i="152" s="1"/>
  <c r="K67" i="154"/>
  <c r="J67" i="154"/>
  <c r="H67" i="154"/>
  <c r="K66" i="154"/>
  <c r="J66" i="154"/>
  <c r="H66" i="154"/>
  <c r="K65" i="154"/>
  <c r="J65" i="154"/>
  <c r="H65" i="154"/>
  <c r="K64" i="154"/>
  <c r="J64" i="154"/>
  <c r="H64" i="154"/>
  <c r="K63" i="154"/>
  <c r="J63" i="154"/>
  <c r="H63" i="154"/>
  <c r="K62" i="154"/>
  <c r="J62" i="154"/>
  <c r="H62" i="154"/>
  <c r="K61" i="154"/>
  <c r="J61" i="154"/>
  <c r="H61" i="154"/>
  <c r="K60" i="154"/>
  <c r="J60" i="154"/>
  <c r="H60" i="154"/>
  <c r="H59" i="154"/>
  <c r="H58" i="154"/>
  <c r="K51" i="154"/>
  <c r="J51" i="154"/>
  <c r="I51" i="154"/>
  <c r="H51" i="154"/>
  <c r="K50" i="154"/>
  <c r="J50" i="154"/>
  <c r="I50" i="154"/>
  <c r="H50" i="154"/>
  <c r="K49" i="154"/>
  <c r="J49" i="154"/>
  <c r="I49" i="154"/>
  <c r="H49" i="154"/>
  <c r="K48" i="154"/>
  <c r="J48" i="154"/>
  <c r="I48" i="154"/>
  <c r="H48" i="154"/>
  <c r="K47" i="154"/>
  <c r="J47" i="154"/>
  <c r="I47" i="154"/>
  <c r="H47" i="154"/>
  <c r="K46" i="154"/>
  <c r="J46" i="154"/>
  <c r="I46" i="154"/>
  <c r="H46" i="154"/>
  <c r="K45" i="154"/>
  <c r="J45" i="154"/>
  <c r="I45" i="154"/>
  <c r="H45" i="154"/>
  <c r="K44" i="154"/>
  <c r="J44" i="154"/>
  <c r="I44" i="154"/>
  <c r="H44" i="154"/>
  <c r="K43" i="154"/>
  <c r="J43" i="154"/>
  <c r="I43" i="154"/>
  <c r="H43" i="154"/>
  <c r="J42" i="154"/>
  <c r="H42" i="154"/>
  <c r="I42" i="154" s="1"/>
  <c r="K42" i="154" s="1"/>
  <c r="K52" i="154" s="1"/>
  <c r="K53" i="154" s="1"/>
  <c r="K35" i="154"/>
  <c r="J35" i="154"/>
  <c r="H35" i="154"/>
  <c r="K34" i="154"/>
  <c r="J34" i="154"/>
  <c r="H34" i="154"/>
  <c r="K33" i="154"/>
  <c r="J33" i="154"/>
  <c r="H33" i="154"/>
  <c r="K32" i="154"/>
  <c r="J32" i="154"/>
  <c r="H32" i="154"/>
  <c r="K31" i="154"/>
  <c r="J31" i="154"/>
  <c r="H31" i="154"/>
  <c r="K30" i="154"/>
  <c r="J30" i="154"/>
  <c r="H30" i="154"/>
  <c r="J29" i="154"/>
  <c r="K29" i="154" s="1"/>
  <c r="H29" i="154"/>
  <c r="K20" i="154"/>
  <c r="J20" i="154"/>
  <c r="H20" i="154"/>
  <c r="K19" i="154"/>
  <c r="J19" i="154"/>
  <c r="H19" i="154"/>
  <c r="K18" i="154"/>
  <c r="J18" i="154"/>
  <c r="H18" i="154"/>
  <c r="K17" i="154"/>
  <c r="J17" i="154"/>
  <c r="H17" i="154"/>
  <c r="K16" i="154"/>
  <c r="J16" i="154"/>
  <c r="H16" i="154"/>
  <c r="K15" i="154"/>
  <c r="J15" i="154"/>
  <c r="H15" i="154"/>
  <c r="K14" i="154"/>
  <c r="J14" i="154"/>
  <c r="H14" i="154"/>
  <c r="K13" i="154"/>
  <c r="J13" i="154"/>
  <c r="H13" i="154"/>
  <c r="K12" i="154"/>
  <c r="J12" i="154"/>
  <c r="H12" i="154"/>
  <c r="J11" i="154"/>
  <c r="K11" i="154" s="1"/>
  <c r="H11" i="154"/>
  <c r="B6" i="144"/>
  <c r="H11" i="144"/>
  <c r="J11" i="144"/>
  <c r="K11" i="144" s="1"/>
  <c r="H15" i="144"/>
  <c r="J15" i="144"/>
  <c r="K15" i="144"/>
  <c r="H16" i="144"/>
  <c r="J16" i="144"/>
  <c r="K16" i="144"/>
  <c r="H17" i="144"/>
  <c r="J17" i="144"/>
  <c r="K17" i="144"/>
  <c r="H18" i="144"/>
  <c r="J18" i="144"/>
  <c r="K18" i="144"/>
  <c r="H19" i="144"/>
  <c r="J19" i="144"/>
  <c r="K19" i="144"/>
  <c r="H20" i="144"/>
  <c r="J20" i="144"/>
  <c r="K20" i="144"/>
  <c r="H29" i="144"/>
  <c r="J29" i="144"/>
  <c r="K29" i="144" s="1"/>
  <c r="H33" i="144"/>
  <c r="J33" i="144"/>
  <c r="K33" i="144"/>
  <c r="H34" i="144"/>
  <c r="J34" i="144"/>
  <c r="K34" i="144"/>
  <c r="H35" i="144"/>
  <c r="J35" i="144"/>
  <c r="K35" i="144"/>
  <c r="H42" i="144"/>
  <c r="I42" i="144" s="1"/>
  <c r="J42" i="144"/>
  <c r="H43" i="144"/>
  <c r="I43" i="144"/>
  <c r="J43" i="144"/>
  <c r="K43" i="144"/>
  <c r="H44" i="144"/>
  <c r="I44" i="144"/>
  <c r="J44" i="144"/>
  <c r="K44" i="144"/>
  <c r="H45" i="144"/>
  <c r="I45" i="144"/>
  <c r="J45" i="144"/>
  <c r="K45" i="144"/>
  <c r="H46" i="144"/>
  <c r="I46" i="144"/>
  <c r="J46" i="144"/>
  <c r="K46" i="144"/>
  <c r="H47" i="144"/>
  <c r="I47" i="144"/>
  <c r="J47" i="144"/>
  <c r="K47" i="144"/>
  <c r="H48" i="144"/>
  <c r="I48" i="144"/>
  <c r="J48" i="144"/>
  <c r="K48" i="144"/>
  <c r="H49" i="144"/>
  <c r="I49" i="144"/>
  <c r="J49" i="144"/>
  <c r="K49" i="144"/>
  <c r="H50" i="144"/>
  <c r="I50" i="144"/>
  <c r="J50" i="144"/>
  <c r="K50" i="144"/>
  <c r="H51" i="144"/>
  <c r="I51" i="144"/>
  <c r="J51" i="144"/>
  <c r="K51" i="144"/>
  <c r="H58" i="144"/>
  <c r="H60" i="144"/>
  <c r="J60" i="144"/>
  <c r="K60" i="144"/>
  <c r="H61" i="144"/>
  <c r="J61" i="144"/>
  <c r="K61" i="144"/>
  <c r="H62" i="144"/>
  <c r="J62" i="144"/>
  <c r="K62" i="144"/>
  <c r="H63" i="144"/>
  <c r="J63" i="144"/>
  <c r="K63" i="144"/>
  <c r="H64" i="144"/>
  <c r="J64" i="144"/>
  <c r="K64" i="144"/>
  <c r="H65" i="144"/>
  <c r="J65" i="144"/>
  <c r="K65" i="144"/>
  <c r="H66" i="144"/>
  <c r="J66" i="144"/>
  <c r="K66" i="144"/>
  <c r="H67" i="144"/>
  <c r="J67" i="144"/>
  <c r="K67" i="144"/>
  <c r="H72" i="144"/>
  <c r="B6" i="136"/>
  <c r="F6" i="136" s="1"/>
  <c r="H11" i="136"/>
  <c r="J11" i="136"/>
  <c r="K11" i="136" s="1"/>
  <c r="H15" i="136"/>
  <c r="J15" i="136"/>
  <c r="K15" i="136"/>
  <c r="H16" i="136"/>
  <c r="J16" i="136"/>
  <c r="K16" i="136"/>
  <c r="H17" i="136"/>
  <c r="J17" i="136"/>
  <c r="K17" i="136"/>
  <c r="H18" i="136"/>
  <c r="J18" i="136"/>
  <c r="K18" i="136"/>
  <c r="H19" i="136"/>
  <c r="J19" i="136"/>
  <c r="K19" i="136"/>
  <c r="H20" i="136"/>
  <c r="J20" i="136"/>
  <c r="K20" i="136"/>
  <c r="H29" i="136"/>
  <c r="J29" i="136"/>
  <c r="K29" i="136" s="1"/>
  <c r="H33" i="136"/>
  <c r="J33" i="136"/>
  <c r="K33" i="136"/>
  <c r="H34" i="136"/>
  <c r="J34" i="136"/>
  <c r="K34" i="136"/>
  <c r="H35" i="136"/>
  <c r="J35" i="136"/>
  <c r="K35" i="136"/>
  <c r="H42" i="136"/>
  <c r="I42" i="136" s="1"/>
  <c r="J42" i="136"/>
  <c r="H43" i="136"/>
  <c r="I43" i="136"/>
  <c r="J43" i="136"/>
  <c r="K43" i="136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H47" i="136"/>
  <c r="I47" i="136"/>
  <c r="J47" i="136"/>
  <c r="K47" i="136"/>
  <c r="H48" i="136"/>
  <c r="I48" i="136"/>
  <c r="J48" i="136"/>
  <c r="K48" i="136"/>
  <c r="H49" i="136"/>
  <c r="I49" i="136"/>
  <c r="J49" i="136"/>
  <c r="K49" i="136"/>
  <c r="H50" i="136"/>
  <c r="I50" i="136"/>
  <c r="J50" i="136"/>
  <c r="K50" i="136"/>
  <c r="H51" i="136"/>
  <c r="I51" i="136"/>
  <c r="J51" i="136"/>
  <c r="K51" i="136"/>
  <c r="H60" i="136"/>
  <c r="J60" i="136"/>
  <c r="K60" i="136"/>
  <c r="H61" i="136"/>
  <c r="J61" i="136"/>
  <c r="K61" i="136"/>
  <c r="H62" i="136"/>
  <c r="J62" i="136"/>
  <c r="K62" i="136"/>
  <c r="H63" i="136"/>
  <c r="J63" i="136"/>
  <c r="K63" i="136"/>
  <c r="H64" i="136"/>
  <c r="J64" i="136"/>
  <c r="K64" i="136"/>
  <c r="H65" i="136"/>
  <c r="J65" i="136"/>
  <c r="K65" i="136"/>
  <c r="H66" i="136"/>
  <c r="J66" i="136"/>
  <c r="K66" i="136"/>
  <c r="H67" i="136"/>
  <c r="J67" i="136"/>
  <c r="K67" i="136"/>
  <c r="H72" i="136"/>
  <c r="H11" i="143"/>
  <c r="J11" i="143"/>
  <c r="K11" i="143" s="1"/>
  <c r="H12" i="143"/>
  <c r="J12" i="143"/>
  <c r="K12" i="143" s="1"/>
  <c r="H15" i="143"/>
  <c r="J15" i="143"/>
  <c r="K15" i="143"/>
  <c r="H16" i="143"/>
  <c r="J16" i="143"/>
  <c r="K16" i="143"/>
  <c r="H17" i="143"/>
  <c r="J17" i="143"/>
  <c r="K17" i="143"/>
  <c r="H18" i="143"/>
  <c r="J18" i="143"/>
  <c r="K18" i="143"/>
  <c r="H19" i="143"/>
  <c r="J19" i="143"/>
  <c r="K19" i="143"/>
  <c r="H20" i="143"/>
  <c r="J20" i="143"/>
  <c r="K20" i="143"/>
  <c r="H29" i="143"/>
  <c r="J29" i="143"/>
  <c r="K29" i="143" s="1"/>
  <c r="H33" i="143"/>
  <c r="J33" i="143"/>
  <c r="K33" i="143"/>
  <c r="H34" i="143"/>
  <c r="J34" i="143"/>
  <c r="K34" i="143"/>
  <c r="H35" i="143"/>
  <c r="J35" i="143"/>
  <c r="K35" i="143"/>
  <c r="H42" i="143"/>
  <c r="I42" i="143" s="1"/>
  <c r="J42" i="143"/>
  <c r="H43" i="143"/>
  <c r="I43" i="143"/>
  <c r="J43" i="143"/>
  <c r="K43" i="143"/>
  <c r="H44" i="143"/>
  <c r="I44" i="143"/>
  <c r="J44" i="143"/>
  <c r="K44" i="143"/>
  <c r="H45" i="143"/>
  <c r="I45" i="143"/>
  <c r="J45" i="143"/>
  <c r="K45" i="143"/>
  <c r="H46" i="143"/>
  <c r="I46" i="143"/>
  <c r="J46" i="143"/>
  <c r="K46" i="143"/>
  <c r="H47" i="143"/>
  <c r="I47" i="143"/>
  <c r="J47" i="143"/>
  <c r="K47" i="143"/>
  <c r="H48" i="143"/>
  <c r="I48" i="143"/>
  <c r="J48" i="143"/>
  <c r="K48" i="143"/>
  <c r="H49" i="143"/>
  <c r="I49" i="143"/>
  <c r="J49" i="143"/>
  <c r="K49" i="143"/>
  <c r="H50" i="143"/>
  <c r="I50" i="143"/>
  <c r="J50" i="143"/>
  <c r="K50" i="143"/>
  <c r="H51" i="143"/>
  <c r="I51" i="143"/>
  <c r="J51" i="143"/>
  <c r="K51" i="143"/>
  <c r="H58" i="143"/>
  <c r="H59" i="143"/>
  <c r="H60" i="143"/>
  <c r="J60" i="143"/>
  <c r="K60" i="143"/>
  <c r="H61" i="143"/>
  <c r="J61" i="143"/>
  <c r="K61" i="143"/>
  <c r="H62" i="143"/>
  <c r="J62" i="143"/>
  <c r="K62" i="143"/>
  <c r="H63" i="143"/>
  <c r="J63" i="143"/>
  <c r="K63" i="143"/>
  <c r="H64" i="143"/>
  <c r="J64" i="143"/>
  <c r="K64" i="143"/>
  <c r="H65" i="143"/>
  <c r="J65" i="143"/>
  <c r="K65" i="143"/>
  <c r="H66" i="143"/>
  <c r="J66" i="143"/>
  <c r="K66" i="143"/>
  <c r="H67" i="143"/>
  <c r="J67" i="143"/>
  <c r="K67" i="143"/>
  <c r="H72" i="143"/>
  <c r="B6" i="142"/>
  <c r="K6" i="142" s="1"/>
  <c r="H11" i="142"/>
  <c r="J11" i="142"/>
  <c r="K11" i="142" s="1"/>
  <c r="H12" i="142"/>
  <c r="J12" i="142"/>
  <c r="K12" i="142" s="1"/>
  <c r="H15" i="142"/>
  <c r="J15" i="142"/>
  <c r="K15" i="142"/>
  <c r="H16" i="142"/>
  <c r="J16" i="142"/>
  <c r="K16" i="142"/>
  <c r="H17" i="142"/>
  <c r="J17" i="142"/>
  <c r="K17" i="142"/>
  <c r="H18" i="142"/>
  <c r="J18" i="142"/>
  <c r="K18" i="142"/>
  <c r="H19" i="142"/>
  <c r="J19" i="142"/>
  <c r="K19" i="142"/>
  <c r="H20" i="142"/>
  <c r="J20" i="142"/>
  <c r="K20" i="142"/>
  <c r="H29" i="142"/>
  <c r="J29" i="142"/>
  <c r="K29" i="142" s="1"/>
  <c r="H33" i="142"/>
  <c r="J33" i="142"/>
  <c r="K33" i="142"/>
  <c r="H34" i="142"/>
  <c r="J34" i="142"/>
  <c r="K34" i="142"/>
  <c r="H35" i="142"/>
  <c r="J35" i="142"/>
  <c r="K35" i="142"/>
  <c r="H42" i="142"/>
  <c r="I42" i="142" s="1"/>
  <c r="K42" i="142" s="1"/>
  <c r="K52" i="142" s="1"/>
  <c r="K53" i="142" s="1"/>
  <c r="J42" i="142"/>
  <c r="H43" i="142"/>
  <c r="I43" i="142"/>
  <c r="J43" i="142"/>
  <c r="K43" i="142"/>
  <c r="H44" i="142"/>
  <c r="I44" i="142"/>
  <c r="J44" i="142"/>
  <c r="K44" i="142"/>
  <c r="H45" i="142"/>
  <c r="I45" i="142"/>
  <c r="J45" i="142"/>
  <c r="K45" i="142"/>
  <c r="H46" i="142"/>
  <c r="I46" i="142"/>
  <c r="J46" i="142"/>
  <c r="K46" i="142"/>
  <c r="H47" i="142"/>
  <c r="I47" i="142"/>
  <c r="J47" i="142"/>
  <c r="K47" i="142"/>
  <c r="H48" i="142"/>
  <c r="I48" i="142"/>
  <c r="J48" i="142"/>
  <c r="K48" i="142"/>
  <c r="H49" i="142"/>
  <c r="I49" i="142"/>
  <c r="J49" i="142"/>
  <c r="K49" i="142"/>
  <c r="H50" i="142"/>
  <c r="I50" i="142"/>
  <c r="J50" i="142"/>
  <c r="K50" i="142"/>
  <c r="H51" i="142"/>
  <c r="I51" i="142"/>
  <c r="J51" i="142"/>
  <c r="K51" i="142"/>
  <c r="H58" i="142"/>
  <c r="H59" i="142"/>
  <c r="H60" i="142"/>
  <c r="J60" i="142"/>
  <c r="K60" i="142"/>
  <c r="H61" i="142"/>
  <c r="J61" i="142"/>
  <c r="K61" i="142"/>
  <c r="H62" i="142"/>
  <c r="J62" i="142"/>
  <c r="K62" i="142"/>
  <c r="H63" i="142"/>
  <c r="J63" i="142"/>
  <c r="K63" i="142"/>
  <c r="H64" i="142"/>
  <c r="J64" i="142"/>
  <c r="K64" i="142"/>
  <c r="H65" i="142"/>
  <c r="J65" i="142"/>
  <c r="K65" i="142"/>
  <c r="H66" i="142"/>
  <c r="J66" i="142"/>
  <c r="K66" i="142"/>
  <c r="H67" i="142"/>
  <c r="J67" i="142"/>
  <c r="K67" i="142"/>
  <c r="H72" i="142"/>
  <c r="B6" i="139"/>
  <c r="F6" i="139" s="1"/>
  <c r="H11" i="139"/>
  <c r="J11" i="139"/>
  <c r="K11" i="139" s="1"/>
  <c r="H15" i="139"/>
  <c r="J15" i="139"/>
  <c r="K15" i="139"/>
  <c r="H16" i="139"/>
  <c r="J16" i="139"/>
  <c r="K16" i="139"/>
  <c r="H17" i="139"/>
  <c r="J17" i="139"/>
  <c r="K17" i="139"/>
  <c r="H18" i="139"/>
  <c r="J18" i="139"/>
  <c r="K18" i="139"/>
  <c r="H19" i="139"/>
  <c r="J19" i="139"/>
  <c r="K19" i="139"/>
  <c r="H20" i="139"/>
  <c r="J20" i="139"/>
  <c r="K20" i="139"/>
  <c r="H29" i="139"/>
  <c r="J29" i="139"/>
  <c r="K29" i="139" s="1"/>
  <c r="H33" i="139"/>
  <c r="J33" i="139"/>
  <c r="K33" i="139"/>
  <c r="H34" i="139"/>
  <c r="J34" i="139"/>
  <c r="K34" i="139"/>
  <c r="H35" i="139"/>
  <c r="J35" i="139"/>
  <c r="K35" i="139"/>
  <c r="H42" i="139"/>
  <c r="I42" i="139" s="1"/>
  <c r="J42" i="139"/>
  <c r="H43" i="139"/>
  <c r="I43" i="139"/>
  <c r="J43" i="139"/>
  <c r="K43" i="139"/>
  <c r="H44" i="139"/>
  <c r="I44" i="139"/>
  <c r="J44" i="139"/>
  <c r="K44" i="139"/>
  <c r="H45" i="139"/>
  <c r="I45" i="139"/>
  <c r="J45" i="139"/>
  <c r="K45" i="139"/>
  <c r="H46" i="139"/>
  <c r="I46" i="139"/>
  <c r="J46" i="139"/>
  <c r="K46" i="139"/>
  <c r="H47" i="139"/>
  <c r="I47" i="139"/>
  <c r="J47" i="139"/>
  <c r="K47" i="139"/>
  <c r="H48" i="139"/>
  <c r="I48" i="139"/>
  <c r="J48" i="139"/>
  <c r="K48" i="139"/>
  <c r="H49" i="139"/>
  <c r="I49" i="139"/>
  <c r="J49" i="139"/>
  <c r="K49" i="139"/>
  <c r="H50" i="139"/>
  <c r="I50" i="139"/>
  <c r="J50" i="139"/>
  <c r="K50" i="139"/>
  <c r="H51" i="139"/>
  <c r="I51" i="139"/>
  <c r="J51" i="139"/>
  <c r="K51" i="139"/>
  <c r="H58" i="139"/>
  <c r="H59" i="139"/>
  <c r="H60" i="139"/>
  <c r="J60" i="139"/>
  <c r="K60" i="139"/>
  <c r="H61" i="139"/>
  <c r="J61" i="139"/>
  <c r="K61" i="139"/>
  <c r="H62" i="139"/>
  <c r="J62" i="139"/>
  <c r="K62" i="139"/>
  <c r="H63" i="139"/>
  <c r="J63" i="139"/>
  <c r="K63" i="139"/>
  <c r="H64" i="139"/>
  <c r="J64" i="139"/>
  <c r="K64" i="139"/>
  <c r="H65" i="139"/>
  <c r="J65" i="139"/>
  <c r="K65" i="139"/>
  <c r="H66" i="139"/>
  <c r="J66" i="139"/>
  <c r="K66" i="139"/>
  <c r="H67" i="139"/>
  <c r="J67" i="139"/>
  <c r="K67" i="139"/>
  <c r="H72" i="139"/>
  <c r="B6" i="141"/>
  <c r="K6" i="141" s="1"/>
  <c r="H11" i="141"/>
  <c r="H15" i="141"/>
  <c r="J15" i="141"/>
  <c r="K15" i="141"/>
  <c r="H16" i="141"/>
  <c r="J16" i="141"/>
  <c r="K16" i="141"/>
  <c r="H17" i="141"/>
  <c r="J17" i="141"/>
  <c r="K17" i="141"/>
  <c r="H18" i="141"/>
  <c r="J18" i="141"/>
  <c r="K18" i="141"/>
  <c r="H19" i="141"/>
  <c r="J19" i="141"/>
  <c r="K19" i="141"/>
  <c r="H20" i="141"/>
  <c r="J20" i="141"/>
  <c r="K20" i="141"/>
  <c r="H29" i="141"/>
  <c r="J29" i="141"/>
  <c r="K29" i="141" s="1"/>
  <c r="H30" i="141"/>
  <c r="J30" i="141"/>
  <c r="K30" i="141" s="1"/>
  <c r="H31" i="141"/>
  <c r="J31" i="141"/>
  <c r="K31" i="141" s="1"/>
  <c r="H33" i="141"/>
  <c r="J33" i="141"/>
  <c r="K33" i="141"/>
  <c r="H34" i="141"/>
  <c r="J34" i="141"/>
  <c r="K34" i="141"/>
  <c r="H35" i="141"/>
  <c r="J35" i="141"/>
  <c r="K35" i="141"/>
  <c r="H42" i="141"/>
  <c r="I42" i="141" s="1"/>
  <c r="J42" i="141"/>
  <c r="H43" i="141"/>
  <c r="I43" i="141"/>
  <c r="J43" i="141"/>
  <c r="K43" i="141"/>
  <c r="H44" i="141"/>
  <c r="I44" i="141"/>
  <c r="J44" i="141"/>
  <c r="K44" i="141"/>
  <c r="H45" i="141"/>
  <c r="I45" i="141"/>
  <c r="J45" i="141"/>
  <c r="K45" i="141"/>
  <c r="H46" i="141"/>
  <c r="I46" i="141"/>
  <c r="J46" i="141"/>
  <c r="K46" i="141"/>
  <c r="H47" i="141"/>
  <c r="I47" i="141"/>
  <c r="J47" i="141"/>
  <c r="K47" i="141"/>
  <c r="H48" i="141"/>
  <c r="I48" i="141"/>
  <c r="J48" i="141"/>
  <c r="K48" i="141"/>
  <c r="H49" i="141"/>
  <c r="I49" i="141"/>
  <c r="J49" i="141"/>
  <c r="K49" i="141"/>
  <c r="H50" i="141"/>
  <c r="I50" i="141"/>
  <c r="J50" i="141"/>
  <c r="K50" i="141"/>
  <c r="H51" i="141"/>
  <c r="I51" i="141"/>
  <c r="J51" i="141"/>
  <c r="K51" i="141"/>
  <c r="H58" i="141"/>
  <c r="H59" i="141"/>
  <c r="H60" i="141"/>
  <c r="J60" i="141"/>
  <c r="K60" i="141"/>
  <c r="H61" i="141"/>
  <c r="J61" i="141"/>
  <c r="K61" i="141"/>
  <c r="H62" i="141"/>
  <c r="J62" i="141"/>
  <c r="K62" i="141"/>
  <c r="H63" i="141"/>
  <c r="J63" i="141"/>
  <c r="K63" i="141"/>
  <c r="H64" i="141"/>
  <c r="J64" i="141"/>
  <c r="K64" i="141"/>
  <c r="H65" i="141"/>
  <c r="J65" i="141"/>
  <c r="K65" i="141"/>
  <c r="H66" i="141"/>
  <c r="J66" i="141"/>
  <c r="K66" i="141"/>
  <c r="H67" i="141"/>
  <c r="J67" i="141"/>
  <c r="K67" i="141"/>
  <c r="H72" i="141"/>
  <c r="B6" i="137"/>
  <c r="F6" i="137" s="1"/>
  <c r="H11" i="137"/>
  <c r="J11" i="137"/>
  <c r="K11" i="137" s="1"/>
  <c r="H15" i="137"/>
  <c r="J15" i="137"/>
  <c r="K15" i="137"/>
  <c r="H16" i="137"/>
  <c r="J16" i="137"/>
  <c r="K16" i="137"/>
  <c r="H17" i="137"/>
  <c r="J17" i="137"/>
  <c r="K17" i="137"/>
  <c r="H18" i="137"/>
  <c r="J18" i="137"/>
  <c r="K18" i="137"/>
  <c r="H19" i="137"/>
  <c r="J19" i="137"/>
  <c r="K19" i="137"/>
  <c r="H20" i="137"/>
  <c r="J20" i="137"/>
  <c r="K20" i="137"/>
  <c r="H29" i="137"/>
  <c r="J29" i="137"/>
  <c r="K29" i="137" s="1"/>
  <c r="H33" i="137"/>
  <c r="J33" i="137"/>
  <c r="K33" i="137"/>
  <c r="H34" i="137"/>
  <c r="J34" i="137"/>
  <c r="K34" i="137"/>
  <c r="H35" i="137"/>
  <c r="J35" i="137"/>
  <c r="K35" i="137"/>
  <c r="H42" i="137"/>
  <c r="I42" i="137" s="1"/>
  <c r="J42" i="137"/>
  <c r="H43" i="137"/>
  <c r="I43" i="137"/>
  <c r="J43" i="137"/>
  <c r="K43" i="137"/>
  <c r="H44" i="137"/>
  <c r="I44" i="137"/>
  <c r="J44" i="137"/>
  <c r="K44" i="137"/>
  <c r="H45" i="137"/>
  <c r="I45" i="137"/>
  <c r="J45" i="137"/>
  <c r="K45" i="137"/>
  <c r="H46" i="137"/>
  <c r="I46" i="137"/>
  <c r="J46" i="137"/>
  <c r="K46" i="137"/>
  <c r="H47" i="137"/>
  <c r="I47" i="137"/>
  <c r="J47" i="137"/>
  <c r="K47" i="137"/>
  <c r="H48" i="137"/>
  <c r="I48" i="137"/>
  <c r="J48" i="137"/>
  <c r="K48" i="137"/>
  <c r="H49" i="137"/>
  <c r="I49" i="137"/>
  <c r="J49" i="137"/>
  <c r="K49" i="137"/>
  <c r="H50" i="137"/>
  <c r="I50" i="137"/>
  <c r="J50" i="137"/>
  <c r="K50" i="137"/>
  <c r="H51" i="137"/>
  <c r="I51" i="137"/>
  <c r="J51" i="137"/>
  <c r="K51" i="137"/>
  <c r="H58" i="137"/>
  <c r="H59" i="137"/>
  <c r="H60" i="137"/>
  <c r="J60" i="137"/>
  <c r="K60" i="137"/>
  <c r="H61" i="137"/>
  <c r="J61" i="137"/>
  <c r="K61" i="137"/>
  <c r="H62" i="137"/>
  <c r="J62" i="137"/>
  <c r="K62" i="137"/>
  <c r="H63" i="137"/>
  <c r="J63" i="137"/>
  <c r="K63" i="137"/>
  <c r="H64" i="137"/>
  <c r="J64" i="137"/>
  <c r="K64" i="137"/>
  <c r="H65" i="137"/>
  <c r="J65" i="137"/>
  <c r="K65" i="137"/>
  <c r="H66" i="137"/>
  <c r="J66" i="137"/>
  <c r="K66" i="137"/>
  <c r="H67" i="137"/>
  <c r="J67" i="137"/>
  <c r="K67" i="137"/>
  <c r="H72" i="137"/>
  <c r="B6" i="135"/>
  <c r="B6" i="134"/>
  <c r="K6" i="134" s="1"/>
  <c r="H11" i="134"/>
  <c r="J11" i="134"/>
  <c r="K11" i="134" s="1"/>
  <c r="H15" i="134"/>
  <c r="J15" i="134"/>
  <c r="K15" i="134"/>
  <c r="H16" i="134"/>
  <c r="J16" i="134"/>
  <c r="K16" i="134"/>
  <c r="H17" i="134"/>
  <c r="J17" i="134"/>
  <c r="K17" i="134"/>
  <c r="H18" i="134"/>
  <c r="J18" i="134"/>
  <c r="K18" i="134"/>
  <c r="H19" i="134"/>
  <c r="J19" i="134"/>
  <c r="K19" i="134"/>
  <c r="H20" i="134"/>
  <c r="J20" i="134"/>
  <c r="K20" i="134"/>
  <c r="H29" i="134"/>
  <c r="J29" i="134"/>
  <c r="K29" i="134" s="1"/>
  <c r="H30" i="134"/>
  <c r="J30" i="134"/>
  <c r="K30" i="134"/>
  <c r="H33" i="134"/>
  <c r="J33" i="134"/>
  <c r="K33" i="134"/>
  <c r="H34" i="134"/>
  <c r="J34" i="134"/>
  <c r="K34" i="134"/>
  <c r="H35" i="134"/>
  <c r="J35" i="134"/>
  <c r="K35" i="134"/>
  <c r="H42" i="134"/>
  <c r="I42" i="134" s="1"/>
  <c r="J42" i="134"/>
  <c r="H43" i="134"/>
  <c r="I43" i="134"/>
  <c r="J43" i="134"/>
  <c r="K43" i="134"/>
  <c r="H44" i="134"/>
  <c r="I44" i="134"/>
  <c r="J44" i="134"/>
  <c r="K44" i="134"/>
  <c r="H45" i="134"/>
  <c r="I45" i="134"/>
  <c r="J45" i="134"/>
  <c r="K45" i="134"/>
  <c r="H46" i="134"/>
  <c r="I46" i="134"/>
  <c r="J46" i="134"/>
  <c r="K46" i="134"/>
  <c r="H47" i="134"/>
  <c r="I47" i="134"/>
  <c r="J47" i="134"/>
  <c r="K47" i="134"/>
  <c r="H48" i="134"/>
  <c r="I48" i="134"/>
  <c r="J48" i="134"/>
  <c r="K48" i="134"/>
  <c r="H49" i="134"/>
  <c r="I49" i="134"/>
  <c r="J49" i="134"/>
  <c r="K49" i="134"/>
  <c r="H50" i="134"/>
  <c r="I50" i="134"/>
  <c r="J50" i="134"/>
  <c r="K50" i="134"/>
  <c r="H51" i="134"/>
  <c r="I51" i="134"/>
  <c r="J51" i="134"/>
  <c r="K51" i="134"/>
  <c r="H60" i="134"/>
  <c r="J60" i="134"/>
  <c r="K60" i="134"/>
  <c r="H61" i="134"/>
  <c r="J61" i="134"/>
  <c r="K61" i="134"/>
  <c r="H62" i="134"/>
  <c r="J62" i="134"/>
  <c r="K62" i="134"/>
  <c r="H63" i="134"/>
  <c r="J63" i="134"/>
  <c r="K63" i="134"/>
  <c r="H64" i="134"/>
  <c r="J64" i="134"/>
  <c r="K64" i="134"/>
  <c r="H65" i="134"/>
  <c r="J65" i="134"/>
  <c r="K65" i="134"/>
  <c r="H66" i="134"/>
  <c r="J66" i="134"/>
  <c r="K66" i="134"/>
  <c r="H67" i="134"/>
  <c r="J67" i="134"/>
  <c r="K67" i="134"/>
  <c r="H72" i="134"/>
  <c r="B6" i="140"/>
  <c r="K6" i="140" s="1"/>
  <c r="H11" i="140"/>
  <c r="J11" i="140"/>
  <c r="K11" i="140" s="1"/>
  <c r="H12" i="140"/>
  <c r="J12" i="140"/>
  <c r="K12" i="140" s="1"/>
  <c r="H15" i="140"/>
  <c r="J15" i="140"/>
  <c r="K15" i="140"/>
  <c r="H16" i="140"/>
  <c r="J16" i="140"/>
  <c r="K16" i="140"/>
  <c r="H17" i="140"/>
  <c r="J17" i="140"/>
  <c r="K17" i="140"/>
  <c r="H18" i="140"/>
  <c r="J18" i="140"/>
  <c r="K18" i="140"/>
  <c r="H19" i="140"/>
  <c r="J19" i="140"/>
  <c r="K19" i="140"/>
  <c r="H20" i="140"/>
  <c r="J20" i="140"/>
  <c r="K20" i="140"/>
  <c r="H29" i="140"/>
  <c r="J29" i="140"/>
  <c r="K29" i="140" s="1"/>
  <c r="H33" i="140"/>
  <c r="J33" i="140"/>
  <c r="K33" i="140"/>
  <c r="H34" i="140"/>
  <c r="J34" i="140"/>
  <c r="K34" i="140"/>
  <c r="H35" i="140"/>
  <c r="J35" i="140"/>
  <c r="K35" i="140"/>
  <c r="H42" i="140"/>
  <c r="I42" i="140" s="1"/>
  <c r="J42" i="140"/>
  <c r="H43" i="140"/>
  <c r="I43" i="140"/>
  <c r="J43" i="140"/>
  <c r="K43" i="140"/>
  <c r="H44" i="140"/>
  <c r="I44" i="140"/>
  <c r="J44" i="140"/>
  <c r="K44" i="140"/>
  <c r="H45" i="140"/>
  <c r="I45" i="140"/>
  <c r="J45" i="140"/>
  <c r="K45" i="140"/>
  <c r="H46" i="140"/>
  <c r="I46" i="140"/>
  <c r="J46" i="140"/>
  <c r="K46" i="140"/>
  <c r="H47" i="140"/>
  <c r="I47" i="140"/>
  <c r="J47" i="140"/>
  <c r="K47" i="140"/>
  <c r="H48" i="140"/>
  <c r="I48" i="140"/>
  <c r="J48" i="140"/>
  <c r="K48" i="140"/>
  <c r="H49" i="140"/>
  <c r="I49" i="140"/>
  <c r="J49" i="140"/>
  <c r="K49" i="140"/>
  <c r="H50" i="140"/>
  <c r="I50" i="140"/>
  <c r="J50" i="140"/>
  <c r="K50" i="140"/>
  <c r="H51" i="140"/>
  <c r="I51" i="140"/>
  <c r="J51" i="140"/>
  <c r="K51" i="140"/>
  <c r="H58" i="140"/>
  <c r="H59" i="140"/>
  <c r="H60" i="140"/>
  <c r="J60" i="140"/>
  <c r="K60" i="140"/>
  <c r="H61" i="140"/>
  <c r="J61" i="140"/>
  <c r="K61" i="140"/>
  <c r="H62" i="140"/>
  <c r="J62" i="140"/>
  <c r="K62" i="140"/>
  <c r="H63" i="140"/>
  <c r="J63" i="140"/>
  <c r="K63" i="140"/>
  <c r="H64" i="140"/>
  <c r="J64" i="140"/>
  <c r="K64" i="140"/>
  <c r="H65" i="140"/>
  <c r="J65" i="140"/>
  <c r="K65" i="140"/>
  <c r="H66" i="140"/>
  <c r="J66" i="140"/>
  <c r="K66" i="140"/>
  <c r="H67" i="140"/>
  <c r="J67" i="140"/>
  <c r="K67" i="140"/>
  <c r="H72" i="140"/>
  <c r="B6" i="133"/>
  <c r="H11" i="133"/>
  <c r="H15" i="133"/>
  <c r="J15" i="133"/>
  <c r="K15" i="133"/>
  <c r="H16" i="133"/>
  <c r="J16" i="133"/>
  <c r="K16" i="133"/>
  <c r="H17" i="133"/>
  <c r="J17" i="133"/>
  <c r="K17" i="133"/>
  <c r="H18" i="133"/>
  <c r="J18" i="133"/>
  <c r="K18" i="133"/>
  <c r="H19" i="133"/>
  <c r="J19" i="133"/>
  <c r="K19" i="133"/>
  <c r="H20" i="133"/>
  <c r="J20" i="133"/>
  <c r="K20" i="133"/>
  <c r="H29" i="133"/>
  <c r="J29" i="133"/>
  <c r="K29" i="133" s="1"/>
  <c r="H30" i="133"/>
  <c r="J30" i="133"/>
  <c r="K30" i="133" s="1"/>
  <c r="H33" i="133"/>
  <c r="J33" i="133"/>
  <c r="K33" i="133"/>
  <c r="H34" i="133"/>
  <c r="J34" i="133"/>
  <c r="K34" i="133"/>
  <c r="H35" i="133"/>
  <c r="J35" i="133"/>
  <c r="K35" i="133"/>
  <c r="H42" i="133"/>
  <c r="I42" i="133" s="1"/>
  <c r="J42" i="133"/>
  <c r="H43" i="133"/>
  <c r="I43" i="133"/>
  <c r="J43" i="133"/>
  <c r="K43" i="133"/>
  <c r="H44" i="133"/>
  <c r="I44" i="133"/>
  <c r="J44" i="133"/>
  <c r="K44" i="133"/>
  <c r="H45" i="133"/>
  <c r="I45" i="133"/>
  <c r="J45" i="133"/>
  <c r="K45" i="133"/>
  <c r="H46" i="133"/>
  <c r="I46" i="133"/>
  <c r="J46" i="133"/>
  <c r="K46" i="133"/>
  <c r="H47" i="133"/>
  <c r="I47" i="133"/>
  <c r="J47" i="133"/>
  <c r="K47" i="133"/>
  <c r="H48" i="133"/>
  <c r="I48" i="133"/>
  <c r="J48" i="133"/>
  <c r="K48" i="133"/>
  <c r="H49" i="133"/>
  <c r="I49" i="133"/>
  <c r="J49" i="133"/>
  <c r="K49" i="133"/>
  <c r="H50" i="133"/>
  <c r="I50" i="133"/>
  <c r="J50" i="133"/>
  <c r="K50" i="133"/>
  <c r="H51" i="133"/>
  <c r="I51" i="133"/>
  <c r="J51" i="133"/>
  <c r="K51" i="133"/>
  <c r="H58" i="133"/>
  <c r="H59" i="133"/>
  <c r="H60" i="133"/>
  <c r="J60" i="133"/>
  <c r="K60" i="133"/>
  <c r="H61" i="133"/>
  <c r="J61" i="133"/>
  <c r="K61" i="133"/>
  <c r="H62" i="133"/>
  <c r="J62" i="133"/>
  <c r="K62" i="133"/>
  <c r="H63" i="133"/>
  <c r="J63" i="133"/>
  <c r="K63" i="133"/>
  <c r="H64" i="133"/>
  <c r="J64" i="133"/>
  <c r="K64" i="133"/>
  <c r="H65" i="133"/>
  <c r="J65" i="133"/>
  <c r="K65" i="133"/>
  <c r="H66" i="133"/>
  <c r="J66" i="133"/>
  <c r="K66" i="133"/>
  <c r="H67" i="133"/>
  <c r="J67" i="133"/>
  <c r="K67" i="133"/>
  <c r="H72" i="133"/>
  <c r="B6" i="132"/>
  <c r="F6" i="132" s="1"/>
  <c r="H11" i="132"/>
  <c r="J11" i="132"/>
  <c r="K11" i="132" s="1"/>
  <c r="H15" i="132"/>
  <c r="J15" i="132"/>
  <c r="K15" i="132"/>
  <c r="H16" i="132"/>
  <c r="J16" i="132"/>
  <c r="K16" i="132"/>
  <c r="H17" i="132"/>
  <c r="J17" i="132"/>
  <c r="K17" i="132"/>
  <c r="H18" i="132"/>
  <c r="J18" i="132"/>
  <c r="K18" i="132"/>
  <c r="H19" i="132"/>
  <c r="J19" i="132"/>
  <c r="K19" i="132"/>
  <c r="H20" i="132"/>
  <c r="J20" i="132"/>
  <c r="K20" i="132"/>
  <c r="H29" i="132"/>
  <c r="J29" i="132"/>
  <c r="K29" i="132" s="1"/>
  <c r="H33" i="132"/>
  <c r="J33" i="132"/>
  <c r="K33" i="132"/>
  <c r="H34" i="132"/>
  <c r="J34" i="132"/>
  <c r="K34" i="132"/>
  <c r="H35" i="132"/>
  <c r="J35" i="132"/>
  <c r="K35" i="132"/>
  <c r="H42" i="132"/>
  <c r="I42" i="132" s="1"/>
  <c r="J42" i="132"/>
  <c r="H43" i="132"/>
  <c r="I43" i="132"/>
  <c r="J43" i="132"/>
  <c r="K43" i="132"/>
  <c r="H44" i="132"/>
  <c r="I44" i="132"/>
  <c r="J44" i="132"/>
  <c r="K44" i="132"/>
  <c r="H45" i="132"/>
  <c r="I45" i="132"/>
  <c r="J45" i="132"/>
  <c r="K45" i="132"/>
  <c r="H46" i="132"/>
  <c r="I46" i="132"/>
  <c r="J46" i="132"/>
  <c r="K46" i="132"/>
  <c r="H47" i="132"/>
  <c r="I47" i="132"/>
  <c r="J47" i="132"/>
  <c r="K47" i="132"/>
  <c r="H48" i="132"/>
  <c r="I48" i="132"/>
  <c r="J48" i="132"/>
  <c r="K48" i="132"/>
  <c r="H49" i="132"/>
  <c r="I49" i="132"/>
  <c r="J49" i="132"/>
  <c r="K49" i="132"/>
  <c r="H50" i="132"/>
  <c r="I50" i="132"/>
  <c r="J50" i="132"/>
  <c r="K50" i="132"/>
  <c r="H51" i="132"/>
  <c r="I51" i="132"/>
  <c r="J51" i="132"/>
  <c r="K51" i="132"/>
  <c r="H58" i="132"/>
  <c r="H59" i="132"/>
  <c r="H60" i="132"/>
  <c r="J60" i="132"/>
  <c r="K60" i="132"/>
  <c r="H61" i="132"/>
  <c r="J61" i="132"/>
  <c r="K61" i="132"/>
  <c r="H62" i="132"/>
  <c r="J62" i="132"/>
  <c r="K62" i="132"/>
  <c r="H63" i="132"/>
  <c r="J63" i="132"/>
  <c r="K63" i="132"/>
  <c r="H64" i="132"/>
  <c r="J64" i="132"/>
  <c r="K64" i="132"/>
  <c r="H65" i="132"/>
  <c r="J65" i="132"/>
  <c r="K65" i="132"/>
  <c r="H66" i="132"/>
  <c r="J66" i="132"/>
  <c r="K66" i="132"/>
  <c r="H67" i="132"/>
  <c r="J67" i="132"/>
  <c r="K67" i="132"/>
  <c r="H72" i="132"/>
  <c r="B6" i="126"/>
  <c r="K6" i="126" s="1"/>
  <c r="B6" i="129"/>
  <c r="F6" i="129"/>
  <c r="H11" i="129"/>
  <c r="H12" i="129"/>
  <c r="J12" i="129"/>
  <c r="K12" i="129"/>
  <c r="H13" i="129"/>
  <c r="J13" i="129"/>
  <c r="K13" i="129"/>
  <c r="H14" i="129"/>
  <c r="J14" i="129"/>
  <c r="K14" i="129"/>
  <c r="H15" i="129"/>
  <c r="J15" i="129"/>
  <c r="K15" i="129"/>
  <c r="H16" i="129"/>
  <c r="J16" i="129"/>
  <c r="K16" i="129"/>
  <c r="H17" i="129"/>
  <c r="J17" i="129"/>
  <c r="K17" i="129"/>
  <c r="H18" i="129"/>
  <c r="J18" i="129"/>
  <c r="K18" i="129"/>
  <c r="H19" i="129"/>
  <c r="J19" i="129"/>
  <c r="K19" i="129"/>
  <c r="H20" i="129"/>
  <c r="J20" i="129"/>
  <c r="K20" i="129"/>
  <c r="H29" i="129"/>
  <c r="J29" i="129"/>
  <c r="K29" i="129" s="1"/>
  <c r="H30" i="129"/>
  <c r="J30" i="129"/>
  <c r="K30" i="129" s="1"/>
  <c r="H31" i="129"/>
  <c r="J31" i="129"/>
  <c r="K31" i="129" s="1"/>
  <c r="H32" i="129"/>
  <c r="J32" i="129"/>
  <c r="K32" i="129" s="1"/>
  <c r="H33" i="129"/>
  <c r="J33" i="129"/>
  <c r="K33" i="129"/>
  <c r="H34" i="129"/>
  <c r="J34" i="129"/>
  <c r="K34" i="129"/>
  <c r="H35" i="129"/>
  <c r="J35" i="129"/>
  <c r="K35" i="129"/>
  <c r="H42" i="129"/>
  <c r="I42" i="129" s="1"/>
  <c r="J42" i="129"/>
  <c r="H43" i="129"/>
  <c r="I43" i="129"/>
  <c r="J43" i="129"/>
  <c r="K43" i="129"/>
  <c r="H44" i="129"/>
  <c r="I44" i="129"/>
  <c r="J44" i="129"/>
  <c r="K44" i="129"/>
  <c r="H45" i="129"/>
  <c r="I45" i="129"/>
  <c r="J45" i="129"/>
  <c r="K45" i="129"/>
  <c r="H46" i="129"/>
  <c r="I46" i="129"/>
  <c r="J46" i="129"/>
  <c r="K46" i="129"/>
  <c r="H47" i="129"/>
  <c r="I47" i="129"/>
  <c r="J47" i="129"/>
  <c r="K47" i="129"/>
  <c r="H48" i="129"/>
  <c r="I48" i="129"/>
  <c r="J48" i="129"/>
  <c r="K48" i="129"/>
  <c r="H49" i="129"/>
  <c r="I49" i="129"/>
  <c r="J49" i="129"/>
  <c r="K49" i="129"/>
  <c r="H50" i="129"/>
  <c r="I50" i="129"/>
  <c r="J50" i="129"/>
  <c r="K50" i="129"/>
  <c r="H51" i="129"/>
  <c r="I51" i="129"/>
  <c r="J51" i="129"/>
  <c r="K51" i="129"/>
  <c r="H58" i="129"/>
  <c r="J58" i="129"/>
  <c r="K58" i="129" s="1"/>
  <c r="H59" i="129"/>
  <c r="J59" i="129"/>
  <c r="K59" i="129" s="1"/>
  <c r="H60" i="129"/>
  <c r="J60" i="129"/>
  <c r="K60" i="129"/>
  <c r="H61" i="129"/>
  <c r="J61" i="129"/>
  <c r="K61" i="129"/>
  <c r="H62" i="129"/>
  <c r="J62" i="129"/>
  <c r="K62" i="129"/>
  <c r="H63" i="129"/>
  <c r="J63" i="129"/>
  <c r="K63" i="129"/>
  <c r="H64" i="129"/>
  <c r="J64" i="129"/>
  <c r="K64" i="129"/>
  <c r="H65" i="129"/>
  <c r="J65" i="129"/>
  <c r="K65" i="129"/>
  <c r="H66" i="129"/>
  <c r="J66" i="129"/>
  <c r="K66" i="129"/>
  <c r="H67" i="129"/>
  <c r="J67" i="129"/>
  <c r="K67" i="129"/>
  <c r="B6" i="128"/>
  <c r="F6" i="128"/>
  <c r="H11" i="128"/>
  <c r="H12" i="128"/>
  <c r="J12" i="128"/>
  <c r="K12" i="128"/>
  <c r="H13" i="128"/>
  <c r="J13" i="128"/>
  <c r="K13" i="128"/>
  <c r="H14" i="128"/>
  <c r="J14" i="128"/>
  <c r="K14" i="128"/>
  <c r="H15" i="128"/>
  <c r="J15" i="128"/>
  <c r="K15" i="128"/>
  <c r="H16" i="128"/>
  <c r="J16" i="128"/>
  <c r="K16" i="128"/>
  <c r="H17" i="128"/>
  <c r="J17" i="128"/>
  <c r="K17" i="128"/>
  <c r="H18" i="128"/>
  <c r="J18" i="128"/>
  <c r="K18" i="128"/>
  <c r="H19" i="128"/>
  <c r="J19" i="128"/>
  <c r="K19" i="128"/>
  <c r="H20" i="128"/>
  <c r="J20" i="128"/>
  <c r="K20" i="128"/>
  <c r="H29" i="128"/>
  <c r="J29" i="128"/>
  <c r="K29" i="128" s="1"/>
  <c r="H30" i="128"/>
  <c r="J30" i="128"/>
  <c r="K30" i="128" s="1"/>
  <c r="H31" i="128"/>
  <c r="J31" i="128"/>
  <c r="K31" i="128" s="1"/>
  <c r="H32" i="128"/>
  <c r="J32" i="128"/>
  <c r="K32" i="128" s="1"/>
  <c r="H33" i="128"/>
  <c r="J33" i="128"/>
  <c r="K33" i="128"/>
  <c r="H34" i="128"/>
  <c r="J34" i="128"/>
  <c r="K34" i="128"/>
  <c r="H35" i="128"/>
  <c r="J35" i="128"/>
  <c r="K35" i="128"/>
  <c r="H42" i="128"/>
  <c r="I42" i="128" s="1"/>
  <c r="J42" i="128"/>
  <c r="H43" i="128"/>
  <c r="I43" i="128"/>
  <c r="J43" i="128"/>
  <c r="K43" i="128"/>
  <c r="H44" i="128"/>
  <c r="I44" i="128"/>
  <c r="J44" i="128"/>
  <c r="K44" i="128"/>
  <c r="H45" i="128"/>
  <c r="I45" i="128"/>
  <c r="J45" i="128"/>
  <c r="K45" i="128"/>
  <c r="H46" i="128"/>
  <c r="I46" i="128"/>
  <c r="J46" i="128"/>
  <c r="K46" i="128"/>
  <c r="H47" i="128"/>
  <c r="I47" i="128"/>
  <c r="J47" i="128"/>
  <c r="K47" i="128"/>
  <c r="H48" i="128"/>
  <c r="I48" i="128"/>
  <c r="J48" i="128"/>
  <c r="K48" i="128"/>
  <c r="H49" i="128"/>
  <c r="I49" i="128"/>
  <c r="J49" i="128"/>
  <c r="K49" i="128"/>
  <c r="H50" i="128"/>
  <c r="I50" i="128"/>
  <c r="J50" i="128"/>
  <c r="K50" i="128"/>
  <c r="H51" i="128"/>
  <c r="I51" i="128"/>
  <c r="J51" i="128"/>
  <c r="K51" i="128"/>
  <c r="H58" i="128"/>
  <c r="J58" i="128"/>
  <c r="K58" i="128" s="1"/>
  <c r="H59" i="128"/>
  <c r="J59" i="128"/>
  <c r="K59" i="128" s="1"/>
  <c r="H60" i="128"/>
  <c r="J60" i="128"/>
  <c r="K60" i="128"/>
  <c r="H61" i="128"/>
  <c r="J61" i="128"/>
  <c r="K61" i="128"/>
  <c r="H62" i="128"/>
  <c r="J62" i="128"/>
  <c r="K62" i="128"/>
  <c r="H63" i="128"/>
  <c r="J63" i="128"/>
  <c r="K63" i="128"/>
  <c r="H64" i="128"/>
  <c r="J64" i="128"/>
  <c r="K64" i="128"/>
  <c r="H65" i="128"/>
  <c r="J65" i="128"/>
  <c r="K65" i="128"/>
  <c r="H66" i="128"/>
  <c r="J66" i="128"/>
  <c r="K66" i="128"/>
  <c r="H67" i="128"/>
  <c r="J67" i="128"/>
  <c r="K67" i="128"/>
  <c r="B6" i="127"/>
  <c r="F6" i="127"/>
  <c r="H11" i="127"/>
  <c r="H12" i="127"/>
  <c r="J12" i="127"/>
  <c r="K12" i="127"/>
  <c r="H13" i="127"/>
  <c r="J13" i="127"/>
  <c r="K13" i="127"/>
  <c r="H14" i="127"/>
  <c r="J14" i="127"/>
  <c r="K14" i="127"/>
  <c r="H15" i="127"/>
  <c r="J15" i="127"/>
  <c r="K15" i="127"/>
  <c r="H16" i="127"/>
  <c r="J16" i="127"/>
  <c r="K16" i="127"/>
  <c r="H17" i="127"/>
  <c r="J17" i="127"/>
  <c r="K17" i="127"/>
  <c r="H18" i="127"/>
  <c r="J18" i="127"/>
  <c r="K18" i="127"/>
  <c r="H19" i="127"/>
  <c r="J19" i="127"/>
  <c r="K19" i="127"/>
  <c r="H20" i="127"/>
  <c r="J20" i="127"/>
  <c r="K20" i="127"/>
  <c r="H29" i="127"/>
  <c r="K29" i="127"/>
  <c r="H30" i="127"/>
  <c r="J30" i="127"/>
  <c r="K30" i="127" s="1"/>
  <c r="H31" i="127"/>
  <c r="J31" i="127"/>
  <c r="K31" i="127" s="1"/>
  <c r="H32" i="127"/>
  <c r="J32" i="127"/>
  <c r="K32" i="127" s="1"/>
  <c r="H33" i="127"/>
  <c r="J33" i="127"/>
  <c r="K33" i="127"/>
  <c r="H34" i="127"/>
  <c r="J34" i="127"/>
  <c r="K34" i="127"/>
  <c r="H35" i="127"/>
  <c r="J35" i="127"/>
  <c r="K35" i="127"/>
  <c r="H42" i="127"/>
  <c r="I42" i="127" s="1"/>
  <c r="J42" i="127"/>
  <c r="H43" i="127"/>
  <c r="I43" i="127"/>
  <c r="J43" i="127"/>
  <c r="K43" i="127"/>
  <c r="H44" i="127"/>
  <c r="I44" i="127"/>
  <c r="J44" i="127"/>
  <c r="K44" i="127"/>
  <c r="H45" i="127"/>
  <c r="I45" i="127"/>
  <c r="J45" i="127"/>
  <c r="K45" i="127"/>
  <c r="H46" i="127"/>
  <c r="I46" i="127"/>
  <c r="J46" i="127"/>
  <c r="K46" i="127"/>
  <c r="H47" i="127"/>
  <c r="I47" i="127"/>
  <c r="J47" i="127"/>
  <c r="K47" i="127"/>
  <c r="H48" i="127"/>
  <c r="I48" i="127"/>
  <c r="J48" i="127"/>
  <c r="K48" i="127"/>
  <c r="H49" i="127"/>
  <c r="I49" i="127"/>
  <c r="J49" i="127"/>
  <c r="K49" i="127"/>
  <c r="H50" i="127"/>
  <c r="I50" i="127"/>
  <c r="J50" i="127"/>
  <c r="K50" i="127"/>
  <c r="H51" i="127"/>
  <c r="I51" i="127"/>
  <c r="J51" i="127"/>
  <c r="K51" i="127"/>
  <c r="H58" i="127"/>
  <c r="J58" i="127"/>
  <c r="K58" i="127" s="1"/>
  <c r="H59" i="127"/>
  <c r="J59" i="127"/>
  <c r="K59" i="127" s="1"/>
  <c r="H61" i="127"/>
  <c r="J61" i="127"/>
  <c r="K61" i="127"/>
  <c r="H62" i="127"/>
  <c r="J62" i="127"/>
  <c r="K62" i="127"/>
  <c r="H63" i="127"/>
  <c r="J63" i="127"/>
  <c r="K63" i="127"/>
  <c r="H64" i="127"/>
  <c r="J64" i="127"/>
  <c r="K64" i="127"/>
  <c r="H65" i="127"/>
  <c r="J65" i="127"/>
  <c r="K65" i="127"/>
  <c r="H66" i="127"/>
  <c r="J66" i="127"/>
  <c r="K66" i="127"/>
  <c r="H67" i="127"/>
  <c r="J67" i="127"/>
  <c r="K67" i="127"/>
  <c r="B6" i="125"/>
  <c r="F6" i="125" s="1"/>
  <c r="H11" i="125"/>
  <c r="J11" i="125"/>
  <c r="K11" i="125" s="1"/>
  <c r="H12" i="125"/>
  <c r="H13" i="125"/>
  <c r="J13" i="125"/>
  <c r="K13" i="125"/>
  <c r="H14" i="125"/>
  <c r="J14" i="125"/>
  <c r="K14" i="125"/>
  <c r="H15" i="125"/>
  <c r="J15" i="125"/>
  <c r="K15" i="125"/>
  <c r="H16" i="125"/>
  <c r="J16" i="125"/>
  <c r="K16" i="125"/>
  <c r="H17" i="125"/>
  <c r="J17" i="125"/>
  <c r="K17" i="125"/>
  <c r="H18" i="125"/>
  <c r="J18" i="125"/>
  <c r="K18" i="125"/>
  <c r="H19" i="125"/>
  <c r="J19" i="125"/>
  <c r="K19" i="125"/>
  <c r="H20" i="125"/>
  <c r="J20" i="125"/>
  <c r="K20" i="125"/>
  <c r="H29" i="125"/>
  <c r="J29" i="125"/>
  <c r="K29" i="125" s="1"/>
  <c r="H33" i="125"/>
  <c r="J33" i="125"/>
  <c r="K33" i="125"/>
  <c r="H34" i="125"/>
  <c r="J34" i="125"/>
  <c r="K34" i="125"/>
  <c r="H35" i="125"/>
  <c r="J35" i="125"/>
  <c r="K35" i="125"/>
  <c r="H42" i="125"/>
  <c r="I42" i="125" s="1"/>
  <c r="J42" i="125"/>
  <c r="H43" i="125"/>
  <c r="I43" i="125"/>
  <c r="J43" i="125"/>
  <c r="K43" i="125"/>
  <c r="H44" i="125"/>
  <c r="I44" i="125"/>
  <c r="J44" i="125"/>
  <c r="K44" i="125"/>
  <c r="H45" i="125"/>
  <c r="I45" i="125"/>
  <c r="J45" i="125"/>
  <c r="K45" i="125"/>
  <c r="H46" i="125"/>
  <c r="I46" i="125"/>
  <c r="J46" i="125"/>
  <c r="K46" i="125"/>
  <c r="H47" i="125"/>
  <c r="I47" i="125"/>
  <c r="J47" i="125"/>
  <c r="K47" i="125"/>
  <c r="H48" i="125"/>
  <c r="I48" i="125"/>
  <c r="J48" i="125"/>
  <c r="K48" i="125"/>
  <c r="H49" i="125"/>
  <c r="I49" i="125"/>
  <c r="J49" i="125"/>
  <c r="K49" i="125"/>
  <c r="H50" i="125"/>
  <c r="I50" i="125"/>
  <c r="J50" i="125"/>
  <c r="K50" i="125"/>
  <c r="H51" i="125"/>
  <c r="I51" i="125"/>
  <c r="J51" i="125"/>
  <c r="K51" i="125"/>
  <c r="H58" i="125"/>
  <c r="H59" i="125"/>
  <c r="H60" i="125"/>
  <c r="J60" i="125"/>
  <c r="K60" i="125"/>
  <c r="H61" i="125"/>
  <c r="J61" i="125"/>
  <c r="K61" i="125"/>
  <c r="H62" i="125"/>
  <c r="J62" i="125"/>
  <c r="K62" i="125"/>
  <c r="H63" i="125"/>
  <c r="J63" i="125"/>
  <c r="K63" i="125"/>
  <c r="H64" i="125"/>
  <c r="J64" i="125"/>
  <c r="K64" i="125"/>
  <c r="H65" i="125"/>
  <c r="J65" i="125"/>
  <c r="K65" i="125"/>
  <c r="H66" i="125"/>
  <c r="J66" i="125"/>
  <c r="K66" i="125"/>
  <c r="H67" i="125"/>
  <c r="J67" i="125"/>
  <c r="K67" i="125"/>
  <c r="H72" i="125"/>
  <c r="B6" i="109"/>
  <c r="F6" i="109" s="1"/>
  <c r="B6" i="110"/>
  <c r="K6" i="110" s="1"/>
  <c r="H11" i="110"/>
  <c r="J11" i="110"/>
  <c r="K11" i="110" s="1"/>
  <c r="H12" i="110"/>
  <c r="J12" i="110"/>
  <c r="K12" i="110" s="1"/>
  <c r="H13" i="110"/>
  <c r="J13" i="110"/>
  <c r="K13" i="110" s="1"/>
  <c r="H14" i="110"/>
  <c r="J14" i="110"/>
  <c r="K14" i="110"/>
  <c r="H16" i="110"/>
  <c r="J16" i="110"/>
  <c r="K16" i="110"/>
  <c r="H17" i="110"/>
  <c r="J17" i="110"/>
  <c r="K17" i="110"/>
  <c r="H18" i="110"/>
  <c r="J18" i="110"/>
  <c r="K18" i="110"/>
  <c r="H19" i="110"/>
  <c r="J19" i="110"/>
  <c r="K19" i="110"/>
  <c r="H20" i="110"/>
  <c r="J20" i="110"/>
  <c r="K20" i="110"/>
  <c r="H29" i="110"/>
  <c r="J29" i="110"/>
  <c r="K29" i="110" s="1"/>
  <c r="H30" i="110"/>
  <c r="J30" i="110"/>
  <c r="K30" i="110" s="1"/>
  <c r="H31" i="110"/>
  <c r="J31" i="110"/>
  <c r="K31" i="110" s="1"/>
  <c r="H32" i="110"/>
  <c r="J32" i="110"/>
  <c r="K32" i="110"/>
  <c r="H33" i="110"/>
  <c r="J33" i="110"/>
  <c r="K33" i="110"/>
  <c r="H34" i="110"/>
  <c r="J34" i="110"/>
  <c r="K34" i="110"/>
  <c r="H35" i="110"/>
  <c r="J35" i="110"/>
  <c r="K35" i="110"/>
  <c r="H42" i="110"/>
  <c r="I42" i="110" s="1"/>
  <c r="J42" i="110"/>
  <c r="H43" i="110"/>
  <c r="I43" i="110"/>
  <c r="J43" i="110"/>
  <c r="K43" i="110"/>
  <c r="H44" i="110"/>
  <c r="I44" i="110"/>
  <c r="J44" i="110"/>
  <c r="K44" i="110"/>
  <c r="H45" i="110"/>
  <c r="I45" i="110"/>
  <c r="J45" i="110"/>
  <c r="K45" i="110"/>
  <c r="H46" i="110"/>
  <c r="I46" i="110"/>
  <c r="J46" i="110"/>
  <c r="K46" i="110"/>
  <c r="H47" i="110"/>
  <c r="I47" i="110"/>
  <c r="J47" i="110"/>
  <c r="K47" i="110"/>
  <c r="H48" i="110"/>
  <c r="I48" i="110"/>
  <c r="J48" i="110"/>
  <c r="K48" i="110"/>
  <c r="H49" i="110"/>
  <c r="I49" i="110"/>
  <c r="J49" i="110"/>
  <c r="K49" i="110"/>
  <c r="H50" i="110"/>
  <c r="I50" i="110"/>
  <c r="J50" i="110"/>
  <c r="K50" i="110"/>
  <c r="H51" i="110"/>
  <c r="I51" i="110"/>
  <c r="J51" i="110"/>
  <c r="K51" i="110"/>
  <c r="H58" i="110"/>
  <c r="H59" i="110"/>
  <c r="H60" i="110"/>
  <c r="J60" i="110"/>
  <c r="K60" i="110"/>
  <c r="H61" i="110"/>
  <c r="J61" i="110"/>
  <c r="K61" i="110"/>
  <c r="H62" i="110"/>
  <c r="J62" i="110"/>
  <c r="K62" i="110"/>
  <c r="H63" i="110"/>
  <c r="J63" i="110"/>
  <c r="K63" i="110"/>
  <c r="H64" i="110"/>
  <c r="J64" i="110"/>
  <c r="K64" i="110"/>
  <c r="H65" i="110"/>
  <c r="J65" i="110"/>
  <c r="K65" i="110"/>
  <c r="H66" i="110"/>
  <c r="J66" i="110"/>
  <c r="K66" i="110"/>
  <c r="H67" i="110"/>
  <c r="J67" i="110"/>
  <c r="K67" i="110"/>
  <c r="H72" i="110"/>
  <c r="B6" i="104"/>
  <c r="H11" i="104"/>
  <c r="J11" i="104"/>
  <c r="K11" i="104"/>
  <c r="H12" i="104"/>
  <c r="J12" i="104"/>
  <c r="K12" i="104"/>
  <c r="H13" i="104"/>
  <c r="J13" i="104"/>
  <c r="K13" i="104"/>
  <c r="H14" i="104"/>
  <c r="J14" i="104"/>
  <c r="K14" i="104"/>
  <c r="H15" i="104"/>
  <c r="J15" i="104"/>
  <c r="K15" i="104"/>
  <c r="H16" i="104"/>
  <c r="J16" i="104"/>
  <c r="K16" i="104"/>
  <c r="H17" i="104"/>
  <c r="J17" i="104"/>
  <c r="K17" i="104"/>
  <c r="H18" i="104"/>
  <c r="J18" i="104"/>
  <c r="K18" i="104"/>
  <c r="H19" i="104"/>
  <c r="J19" i="104"/>
  <c r="K19" i="104"/>
  <c r="H20" i="104"/>
  <c r="J20" i="104"/>
  <c r="K20" i="104"/>
  <c r="H29" i="104"/>
  <c r="J29" i="104"/>
  <c r="K29" i="104" s="1"/>
  <c r="H30" i="104"/>
  <c r="J30" i="104"/>
  <c r="K30" i="104" s="1"/>
  <c r="H31" i="104"/>
  <c r="J31" i="104"/>
  <c r="K31" i="104" s="1"/>
  <c r="K36" i="104" s="1"/>
  <c r="K37" i="104" s="1"/>
  <c r="H32" i="104"/>
  <c r="J32" i="104"/>
  <c r="K32" i="104" s="1"/>
  <c r="H33" i="104"/>
  <c r="J33" i="104"/>
  <c r="K33" i="104"/>
  <c r="H34" i="104"/>
  <c r="J34" i="104"/>
  <c r="K34" i="104"/>
  <c r="H35" i="104"/>
  <c r="J35" i="104"/>
  <c r="K35" i="104"/>
  <c r="H42" i="104"/>
  <c r="I42" i="104" s="1"/>
  <c r="J42" i="104"/>
  <c r="H43" i="104"/>
  <c r="I43" i="104"/>
  <c r="J43" i="104"/>
  <c r="K43" i="104"/>
  <c r="H44" i="104"/>
  <c r="I44" i="104"/>
  <c r="J44" i="104"/>
  <c r="K44" i="104"/>
  <c r="H45" i="104"/>
  <c r="I45" i="104"/>
  <c r="J45" i="104"/>
  <c r="K45" i="104"/>
  <c r="H46" i="104"/>
  <c r="I46" i="104"/>
  <c r="J46" i="104"/>
  <c r="K46" i="104"/>
  <c r="H47" i="104"/>
  <c r="I47" i="104"/>
  <c r="J47" i="104"/>
  <c r="K47" i="104"/>
  <c r="H48" i="104"/>
  <c r="I48" i="104"/>
  <c r="J48" i="104"/>
  <c r="K48" i="104"/>
  <c r="H49" i="104"/>
  <c r="I49" i="104"/>
  <c r="J49" i="104"/>
  <c r="K49" i="104"/>
  <c r="H50" i="104"/>
  <c r="I50" i="104"/>
  <c r="J50" i="104"/>
  <c r="K50" i="104"/>
  <c r="H51" i="104"/>
  <c r="I51" i="104"/>
  <c r="J51" i="104"/>
  <c r="K51" i="104"/>
  <c r="H58" i="104"/>
  <c r="H59" i="104"/>
  <c r="H60" i="104"/>
  <c r="H61" i="104"/>
  <c r="J61" i="104"/>
  <c r="K61" i="104"/>
  <c r="H62" i="104"/>
  <c r="J62" i="104"/>
  <c r="K62" i="104"/>
  <c r="H63" i="104"/>
  <c r="J63" i="104"/>
  <c r="K63" i="104"/>
  <c r="H64" i="104"/>
  <c r="J64" i="104"/>
  <c r="K64" i="104"/>
  <c r="H65" i="104"/>
  <c r="J65" i="104"/>
  <c r="K65" i="104"/>
  <c r="H66" i="104"/>
  <c r="J66" i="104"/>
  <c r="K66" i="104"/>
  <c r="H67" i="104"/>
  <c r="J67" i="104"/>
  <c r="K67" i="104"/>
  <c r="H72" i="104"/>
  <c r="B6" i="147"/>
  <c r="K6" i="147" s="1"/>
  <c r="H11" i="147"/>
  <c r="J11" i="147"/>
  <c r="K11" i="147" s="1"/>
  <c r="H12" i="147"/>
  <c r="J12" i="147"/>
  <c r="K12" i="147" s="1"/>
  <c r="H13" i="147"/>
  <c r="J13" i="147"/>
  <c r="K13" i="147" s="1"/>
  <c r="H14" i="147"/>
  <c r="J14" i="147"/>
  <c r="K14" i="147"/>
  <c r="H15" i="147"/>
  <c r="J15" i="147"/>
  <c r="K15" i="147"/>
  <c r="H16" i="147"/>
  <c r="J16" i="147"/>
  <c r="K16" i="147"/>
  <c r="H17" i="147"/>
  <c r="J17" i="147"/>
  <c r="K17" i="147"/>
  <c r="H18" i="147"/>
  <c r="J18" i="147"/>
  <c r="K18" i="147"/>
  <c r="H19" i="147"/>
  <c r="J19" i="147"/>
  <c r="K19" i="147"/>
  <c r="H20" i="147"/>
  <c r="J20" i="147"/>
  <c r="K20" i="147"/>
  <c r="H29" i="147"/>
  <c r="J29" i="147"/>
  <c r="K29" i="147" s="1"/>
  <c r="H30" i="147"/>
  <c r="J30" i="147"/>
  <c r="K30" i="147"/>
  <c r="H31" i="147"/>
  <c r="J31" i="147"/>
  <c r="K31" i="147"/>
  <c r="H32" i="147"/>
  <c r="J32" i="147"/>
  <c r="K32" i="147"/>
  <c r="H33" i="147"/>
  <c r="J33" i="147"/>
  <c r="K33" i="147"/>
  <c r="H34" i="147"/>
  <c r="J34" i="147"/>
  <c r="K34" i="147"/>
  <c r="H35" i="147"/>
  <c r="J35" i="147"/>
  <c r="K35" i="147"/>
  <c r="H42" i="147"/>
  <c r="I42" i="147" s="1"/>
  <c r="J42" i="147"/>
  <c r="H43" i="147"/>
  <c r="I43" i="147"/>
  <c r="J43" i="147"/>
  <c r="K43" i="147"/>
  <c r="H44" i="147"/>
  <c r="I44" i="147"/>
  <c r="J44" i="147"/>
  <c r="K44" i="147"/>
  <c r="H45" i="147"/>
  <c r="I45" i="147"/>
  <c r="J45" i="147"/>
  <c r="K45" i="147"/>
  <c r="H46" i="147"/>
  <c r="I46" i="147"/>
  <c r="J46" i="147"/>
  <c r="K46" i="147"/>
  <c r="H47" i="147"/>
  <c r="I47" i="147"/>
  <c r="J47" i="147"/>
  <c r="K47" i="147"/>
  <c r="H48" i="147"/>
  <c r="I48" i="147"/>
  <c r="J48" i="147"/>
  <c r="K48" i="147"/>
  <c r="H49" i="147"/>
  <c r="I49" i="147"/>
  <c r="J49" i="147"/>
  <c r="K49" i="147"/>
  <c r="H50" i="147"/>
  <c r="I50" i="147"/>
  <c r="J50" i="147"/>
  <c r="K50" i="147"/>
  <c r="H51" i="147"/>
  <c r="I51" i="147"/>
  <c r="J51" i="147"/>
  <c r="K51" i="147"/>
  <c r="H58" i="147"/>
  <c r="H59" i="147"/>
  <c r="H60" i="147"/>
  <c r="J60" i="147"/>
  <c r="K60" i="147"/>
  <c r="H61" i="147"/>
  <c r="J61" i="147"/>
  <c r="K61" i="147"/>
  <c r="H62" i="147"/>
  <c r="J62" i="147"/>
  <c r="K62" i="147"/>
  <c r="H63" i="147"/>
  <c r="J63" i="147"/>
  <c r="K63" i="147"/>
  <c r="H64" i="147"/>
  <c r="J64" i="147"/>
  <c r="K64" i="147"/>
  <c r="H65" i="147"/>
  <c r="J65" i="147"/>
  <c r="K65" i="147"/>
  <c r="H66" i="147"/>
  <c r="J66" i="147"/>
  <c r="K66" i="147"/>
  <c r="H67" i="147"/>
  <c r="J67" i="147"/>
  <c r="K67" i="147"/>
  <c r="H72" i="147"/>
  <c r="B6" i="146"/>
  <c r="K6" i="146" s="1"/>
  <c r="H11" i="146"/>
  <c r="J11" i="146"/>
  <c r="K11" i="146" s="1"/>
  <c r="H12" i="146"/>
  <c r="J12" i="146"/>
  <c r="K12" i="146" s="1"/>
  <c r="H13" i="146"/>
  <c r="J13" i="146"/>
  <c r="K13" i="146" s="1"/>
  <c r="H14" i="146"/>
  <c r="J14" i="146"/>
  <c r="K14" i="146" s="1"/>
  <c r="H15" i="146"/>
  <c r="J15" i="146"/>
  <c r="K15" i="146" s="1"/>
  <c r="H16" i="146"/>
  <c r="J16" i="146"/>
  <c r="K16" i="146"/>
  <c r="H17" i="146"/>
  <c r="J17" i="146"/>
  <c r="K17" i="146"/>
  <c r="H18" i="146"/>
  <c r="J18" i="146"/>
  <c r="K18" i="146"/>
  <c r="H19" i="146"/>
  <c r="J19" i="146"/>
  <c r="K19" i="146"/>
  <c r="H20" i="146"/>
  <c r="J20" i="146"/>
  <c r="K20" i="146"/>
  <c r="H29" i="146"/>
  <c r="J29" i="146"/>
  <c r="K29" i="146" s="1"/>
  <c r="H30" i="146"/>
  <c r="J30" i="146"/>
  <c r="K30" i="146"/>
  <c r="H31" i="146"/>
  <c r="J31" i="146"/>
  <c r="K31" i="146"/>
  <c r="H32" i="146"/>
  <c r="J32" i="146"/>
  <c r="K32" i="146"/>
  <c r="H33" i="146"/>
  <c r="J33" i="146"/>
  <c r="K33" i="146"/>
  <c r="H34" i="146"/>
  <c r="J34" i="146"/>
  <c r="K34" i="146"/>
  <c r="H35" i="146"/>
  <c r="J35" i="146"/>
  <c r="K35" i="146"/>
  <c r="H42" i="146"/>
  <c r="I42" i="146" s="1"/>
  <c r="J42" i="146"/>
  <c r="H43" i="146"/>
  <c r="I43" i="146"/>
  <c r="J43" i="146"/>
  <c r="K43" i="146"/>
  <c r="H44" i="146"/>
  <c r="I44" i="146"/>
  <c r="J44" i="146"/>
  <c r="K44" i="146"/>
  <c r="H45" i="146"/>
  <c r="I45" i="146"/>
  <c r="J45" i="146"/>
  <c r="K45" i="146"/>
  <c r="H46" i="146"/>
  <c r="I46" i="146"/>
  <c r="J46" i="146"/>
  <c r="K46" i="146"/>
  <c r="H47" i="146"/>
  <c r="I47" i="146"/>
  <c r="J47" i="146"/>
  <c r="K47" i="146"/>
  <c r="H48" i="146"/>
  <c r="I48" i="146"/>
  <c r="J48" i="146"/>
  <c r="K48" i="146"/>
  <c r="H49" i="146"/>
  <c r="I49" i="146"/>
  <c r="J49" i="146"/>
  <c r="K49" i="146"/>
  <c r="H50" i="146"/>
  <c r="I50" i="146"/>
  <c r="J50" i="146"/>
  <c r="K50" i="146"/>
  <c r="H51" i="146"/>
  <c r="I51" i="146"/>
  <c r="J51" i="146"/>
  <c r="K51" i="146"/>
  <c r="H58" i="146"/>
  <c r="H59" i="146"/>
  <c r="H60" i="146"/>
  <c r="J60" i="146"/>
  <c r="K60" i="146"/>
  <c r="H61" i="146"/>
  <c r="J61" i="146"/>
  <c r="K61" i="146"/>
  <c r="H62" i="146"/>
  <c r="J62" i="146"/>
  <c r="K62" i="146"/>
  <c r="H63" i="146"/>
  <c r="J63" i="146"/>
  <c r="K63" i="146"/>
  <c r="H64" i="146"/>
  <c r="J64" i="146"/>
  <c r="K64" i="146"/>
  <c r="H65" i="146"/>
  <c r="J65" i="146"/>
  <c r="K65" i="146"/>
  <c r="H66" i="146"/>
  <c r="J66" i="146"/>
  <c r="K66" i="146"/>
  <c r="H67" i="146"/>
  <c r="J67" i="146"/>
  <c r="K67" i="146"/>
  <c r="H72" i="146"/>
  <c r="B6" i="71"/>
  <c r="H11" i="71"/>
  <c r="H12" i="71"/>
  <c r="J12" i="71"/>
  <c r="K12" i="71"/>
  <c r="H13" i="71"/>
  <c r="J13" i="71"/>
  <c r="K13" i="71"/>
  <c r="H14" i="71"/>
  <c r="J14" i="71"/>
  <c r="K14" i="71"/>
  <c r="H15" i="71"/>
  <c r="J15" i="71"/>
  <c r="K15" i="71"/>
  <c r="H16" i="71"/>
  <c r="J16" i="71"/>
  <c r="K16" i="71"/>
  <c r="H17" i="71"/>
  <c r="J17" i="71"/>
  <c r="K17" i="71"/>
  <c r="H18" i="71"/>
  <c r="J18" i="71"/>
  <c r="K18" i="71"/>
  <c r="H19" i="71"/>
  <c r="J19" i="71"/>
  <c r="K19" i="71"/>
  <c r="H20" i="71"/>
  <c r="J20" i="71"/>
  <c r="K20" i="71"/>
  <c r="H29" i="71"/>
  <c r="J29" i="71"/>
  <c r="K29" i="71"/>
  <c r="H30" i="71"/>
  <c r="J30" i="71"/>
  <c r="K30" i="71"/>
  <c r="H31" i="71"/>
  <c r="J31" i="71"/>
  <c r="K31" i="71"/>
  <c r="H32" i="71"/>
  <c r="J32" i="71"/>
  <c r="K32" i="71"/>
  <c r="H33" i="71"/>
  <c r="J33" i="71"/>
  <c r="K33" i="71"/>
  <c r="H34" i="71"/>
  <c r="J34" i="71"/>
  <c r="K34" i="71"/>
  <c r="H35" i="71"/>
  <c r="J35" i="71"/>
  <c r="K35" i="71"/>
  <c r="H42" i="71"/>
  <c r="J42" i="71"/>
  <c r="K42" i="71"/>
  <c r="K52" i="71" s="1"/>
  <c r="K53" i="71" s="1"/>
  <c r="H43" i="71"/>
  <c r="I43" i="71"/>
  <c r="J43" i="71"/>
  <c r="K43" i="71"/>
  <c r="H44" i="71"/>
  <c r="I44" i="71"/>
  <c r="J44" i="71"/>
  <c r="K44" i="71"/>
  <c r="H45" i="71"/>
  <c r="I45" i="71"/>
  <c r="J45" i="71"/>
  <c r="K45" i="71"/>
  <c r="H46" i="71"/>
  <c r="I46" i="71"/>
  <c r="J46" i="71"/>
  <c r="K46" i="71"/>
  <c r="H47" i="71"/>
  <c r="I47" i="71"/>
  <c r="J47" i="71"/>
  <c r="K47" i="71"/>
  <c r="H48" i="71"/>
  <c r="I48" i="71"/>
  <c r="J48" i="71"/>
  <c r="K48" i="71"/>
  <c r="H49" i="71"/>
  <c r="I49" i="71"/>
  <c r="J49" i="71"/>
  <c r="K49" i="71"/>
  <c r="H50" i="71"/>
  <c r="I50" i="71"/>
  <c r="J50" i="71"/>
  <c r="K50" i="71"/>
  <c r="H51" i="71"/>
  <c r="I51" i="71"/>
  <c r="J51" i="71"/>
  <c r="K51" i="71"/>
  <c r="H58" i="71"/>
  <c r="J58" i="71"/>
  <c r="K58" i="71"/>
  <c r="H59" i="71"/>
  <c r="J59" i="71"/>
  <c r="K59" i="71"/>
  <c r="H60" i="71"/>
  <c r="J60" i="71"/>
  <c r="K60" i="71"/>
  <c r="H61" i="71"/>
  <c r="J61" i="71"/>
  <c r="K61" i="71"/>
  <c r="H62" i="71"/>
  <c r="J62" i="71"/>
  <c r="K62" i="71"/>
  <c r="H63" i="71"/>
  <c r="J63" i="71"/>
  <c r="K63" i="71"/>
  <c r="H64" i="71"/>
  <c r="J64" i="71"/>
  <c r="K64" i="71"/>
  <c r="H65" i="71"/>
  <c r="J65" i="71"/>
  <c r="K65" i="71"/>
  <c r="H66" i="71"/>
  <c r="J66" i="71"/>
  <c r="K66" i="71"/>
  <c r="H67" i="71"/>
  <c r="J67" i="71"/>
  <c r="K67" i="71"/>
  <c r="H72" i="71"/>
  <c r="B6" i="145"/>
  <c r="K6" i="145" s="1"/>
  <c r="H11" i="145"/>
  <c r="J11" i="145"/>
  <c r="K11" i="145" s="1"/>
  <c r="K21" i="145" s="1"/>
  <c r="K22" i="145" s="1"/>
  <c r="K23" i="145" s="1"/>
  <c r="K24" i="145" s="1"/>
  <c r="H12" i="145"/>
  <c r="J12" i="145"/>
  <c r="K12" i="145"/>
  <c r="H13" i="145"/>
  <c r="J13" i="145"/>
  <c r="K13" i="145"/>
  <c r="H14" i="145"/>
  <c r="J14" i="145"/>
  <c r="K14" i="145"/>
  <c r="H15" i="145"/>
  <c r="J15" i="145"/>
  <c r="K15" i="145"/>
  <c r="H16" i="145"/>
  <c r="J16" i="145"/>
  <c r="K16" i="145"/>
  <c r="H17" i="145"/>
  <c r="J17" i="145"/>
  <c r="K17" i="145"/>
  <c r="H18" i="145"/>
  <c r="J18" i="145"/>
  <c r="K18" i="145"/>
  <c r="H19" i="145"/>
  <c r="J19" i="145"/>
  <c r="K19" i="145"/>
  <c r="H20" i="145"/>
  <c r="J20" i="145"/>
  <c r="K20" i="145"/>
  <c r="H29" i="145"/>
  <c r="J29" i="145"/>
  <c r="K29" i="145" s="1"/>
  <c r="H30" i="145"/>
  <c r="J30" i="145"/>
  <c r="K30" i="145"/>
  <c r="H31" i="145"/>
  <c r="J31" i="145"/>
  <c r="K31" i="145"/>
  <c r="H32" i="145"/>
  <c r="J32" i="145"/>
  <c r="K32" i="145"/>
  <c r="H33" i="145"/>
  <c r="J33" i="145"/>
  <c r="K33" i="145"/>
  <c r="H34" i="145"/>
  <c r="J34" i="145"/>
  <c r="K34" i="145"/>
  <c r="H35" i="145"/>
  <c r="J35" i="145"/>
  <c r="K35" i="145"/>
  <c r="H42" i="145"/>
  <c r="I42" i="145" s="1"/>
  <c r="K42" i="145" s="1"/>
  <c r="K52" i="145" s="1"/>
  <c r="K53" i="145" s="1"/>
  <c r="J42" i="145"/>
  <c r="H43" i="145"/>
  <c r="I43" i="145"/>
  <c r="J43" i="145"/>
  <c r="K43" i="145"/>
  <c r="H44" i="145"/>
  <c r="I44" i="145"/>
  <c r="J44" i="145"/>
  <c r="K44" i="145"/>
  <c r="H45" i="145"/>
  <c r="I45" i="145"/>
  <c r="J45" i="145"/>
  <c r="K45" i="145"/>
  <c r="H46" i="145"/>
  <c r="I46" i="145"/>
  <c r="J46" i="145"/>
  <c r="K46" i="145"/>
  <c r="H47" i="145"/>
  <c r="I47" i="145"/>
  <c r="J47" i="145"/>
  <c r="K47" i="145"/>
  <c r="H48" i="145"/>
  <c r="I48" i="145"/>
  <c r="J48" i="145"/>
  <c r="K48" i="145"/>
  <c r="H49" i="145"/>
  <c r="I49" i="145"/>
  <c r="J49" i="145"/>
  <c r="K49" i="145"/>
  <c r="H50" i="145"/>
  <c r="I50" i="145"/>
  <c r="J50" i="145"/>
  <c r="K50" i="145"/>
  <c r="H51" i="145"/>
  <c r="I51" i="145"/>
  <c r="J51" i="145"/>
  <c r="K51" i="145"/>
  <c r="H58" i="145"/>
  <c r="H59" i="145"/>
  <c r="H60" i="145"/>
  <c r="J60" i="145"/>
  <c r="K60" i="145"/>
  <c r="H61" i="145"/>
  <c r="J61" i="145"/>
  <c r="K61" i="145"/>
  <c r="H62" i="145"/>
  <c r="J62" i="145"/>
  <c r="K62" i="145"/>
  <c r="H63" i="145"/>
  <c r="J63" i="145"/>
  <c r="K63" i="145"/>
  <c r="H64" i="145"/>
  <c r="J64" i="145"/>
  <c r="K64" i="145"/>
  <c r="H65" i="145"/>
  <c r="J65" i="145"/>
  <c r="K65" i="145"/>
  <c r="H66" i="145"/>
  <c r="J66" i="145"/>
  <c r="K66" i="145"/>
  <c r="H67" i="145"/>
  <c r="J67" i="145"/>
  <c r="K67" i="145"/>
  <c r="H72" i="145"/>
  <c r="B6" i="70"/>
  <c r="K6" i="70" s="1"/>
  <c r="H11" i="70"/>
  <c r="J11" i="70"/>
  <c r="K11" i="70" s="1"/>
  <c r="H12" i="70"/>
  <c r="J12" i="70"/>
  <c r="K12" i="70"/>
  <c r="K21" i="70" s="1"/>
  <c r="K22" i="70" s="1"/>
  <c r="K23" i="70" s="1"/>
  <c r="K24" i="70" s="1"/>
  <c r="H13" i="70"/>
  <c r="J13" i="70"/>
  <c r="K13" i="70"/>
  <c r="H14" i="70"/>
  <c r="J14" i="70"/>
  <c r="K14" i="70"/>
  <c r="H15" i="70"/>
  <c r="J15" i="70"/>
  <c r="K15" i="70"/>
  <c r="H16" i="70"/>
  <c r="J16" i="70"/>
  <c r="K16" i="70"/>
  <c r="H17" i="70"/>
  <c r="J17" i="70"/>
  <c r="K17" i="70"/>
  <c r="H18" i="70"/>
  <c r="J18" i="70"/>
  <c r="K18" i="70"/>
  <c r="H19" i="70"/>
  <c r="J19" i="70"/>
  <c r="K19" i="70"/>
  <c r="H20" i="70"/>
  <c r="J20" i="70"/>
  <c r="K20" i="70"/>
  <c r="H29" i="70"/>
  <c r="J29" i="70"/>
  <c r="K29" i="70"/>
  <c r="H30" i="70"/>
  <c r="J30" i="70"/>
  <c r="K30" i="70"/>
  <c r="H31" i="70"/>
  <c r="J31" i="70"/>
  <c r="K31" i="70"/>
  <c r="H32" i="70"/>
  <c r="J32" i="70"/>
  <c r="K32" i="70"/>
  <c r="H33" i="70"/>
  <c r="J33" i="70"/>
  <c r="K33" i="70"/>
  <c r="H34" i="70"/>
  <c r="J34" i="70"/>
  <c r="K34" i="70"/>
  <c r="H35" i="70"/>
  <c r="J35" i="70"/>
  <c r="K35" i="70"/>
  <c r="H42" i="70"/>
  <c r="J42" i="70"/>
  <c r="K42" i="70"/>
  <c r="K52" i="70" s="1"/>
  <c r="K53" i="70" s="1"/>
  <c r="H43" i="70"/>
  <c r="I43" i="70"/>
  <c r="J43" i="70"/>
  <c r="K43" i="70"/>
  <c r="H44" i="70"/>
  <c r="I44" i="70"/>
  <c r="J44" i="70"/>
  <c r="K44" i="70"/>
  <c r="H45" i="70"/>
  <c r="I45" i="70"/>
  <c r="J45" i="70"/>
  <c r="K45" i="70"/>
  <c r="H46" i="70"/>
  <c r="I46" i="70"/>
  <c r="J46" i="70"/>
  <c r="K46" i="70"/>
  <c r="H47" i="70"/>
  <c r="I47" i="70"/>
  <c r="J47" i="70"/>
  <c r="K47" i="70"/>
  <c r="H48" i="70"/>
  <c r="I48" i="70"/>
  <c r="J48" i="70"/>
  <c r="K48" i="70"/>
  <c r="H49" i="70"/>
  <c r="I49" i="70"/>
  <c r="J49" i="70"/>
  <c r="K49" i="70"/>
  <c r="H50" i="70"/>
  <c r="I50" i="70"/>
  <c r="J50" i="70"/>
  <c r="K50" i="70"/>
  <c r="H51" i="70"/>
  <c r="I51" i="70"/>
  <c r="J51" i="70"/>
  <c r="K51" i="70"/>
  <c r="H58" i="70"/>
  <c r="J58" i="70"/>
  <c r="K58" i="70"/>
  <c r="H59" i="70"/>
  <c r="J59" i="70"/>
  <c r="K59" i="70"/>
  <c r="K68" i="70" s="1"/>
  <c r="K69" i="70" s="1"/>
  <c r="H60" i="70"/>
  <c r="J60" i="70"/>
  <c r="K60" i="70"/>
  <c r="H61" i="70"/>
  <c r="J61" i="70"/>
  <c r="K61" i="70"/>
  <c r="H62" i="70"/>
  <c r="J62" i="70"/>
  <c r="K62" i="70"/>
  <c r="H63" i="70"/>
  <c r="J63" i="70"/>
  <c r="K63" i="70"/>
  <c r="H64" i="70"/>
  <c r="J64" i="70"/>
  <c r="K64" i="70"/>
  <c r="H65" i="70"/>
  <c r="J65" i="70"/>
  <c r="K65" i="70"/>
  <c r="H66" i="70"/>
  <c r="J66" i="70"/>
  <c r="K66" i="70"/>
  <c r="H67" i="70"/>
  <c r="J67" i="70"/>
  <c r="K67" i="70"/>
  <c r="H72" i="70"/>
  <c r="B6" i="69"/>
  <c r="H11" i="69"/>
  <c r="J11" i="69"/>
  <c r="K11" i="69" s="1"/>
  <c r="H12" i="69"/>
  <c r="J12" i="69"/>
  <c r="K12" i="69" s="1"/>
  <c r="H13" i="69"/>
  <c r="K13" i="69"/>
  <c r="H15" i="69"/>
  <c r="J15" i="69"/>
  <c r="K15" i="69"/>
  <c r="H16" i="69"/>
  <c r="J16" i="69"/>
  <c r="K16" i="69"/>
  <c r="H17" i="69"/>
  <c r="J17" i="69"/>
  <c r="K17" i="69"/>
  <c r="H18" i="69"/>
  <c r="J18" i="69"/>
  <c r="K18" i="69"/>
  <c r="H19" i="69"/>
  <c r="J19" i="69"/>
  <c r="K19" i="69"/>
  <c r="H20" i="69"/>
  <c r="J20" i="69"/>
  <c r="K20" i="69"/>
  <c r="H29" i="69"/>
  <c r="J29" i="69"/>
  <c r="K29" i="69" s="1"/>
  <c r="K36" i="69" s="1"/>
  <c r="K37" i="69" s="1"/>
  <c r="H30" i="69"/>
  <c r="J30" i="69"/>
  <c r="K30" i="69"/>
  <c r="H31" i="69"/>
  <c r="J31" i="69"/>
  <c r="K31" i="69"/>
  <c r="H32" i="69"/>
  <c r="J32" i="69"/>
  <c r="K32" i="69"/>
  <c r="H33" i="69"/>
  <c r="J33" i="69"/>
  <c r="K33" i="69"/>
  <c r="H34" i="69"/>
  <c r="J34" i="69"/>
  <c r="K34" i="69"/>
  <c r="H35" i="69"/>
  <c r="J35" i="69"/>
  <c r="K35" i="69"/>
  <c r="H42" i="69"/>
  <c r="I42" i="69" s="1"/>
  <c r="J42" i="69"/>
  <c r="K42" i="69" s="1"/>
  <c r="K52" i="69" s="1"/>
  <c r="K53" i="69" s="1"/>
  <c r="H43" i="69"/>
  <c r="I43" i="69"/>
  <c r="J43" i="69"/>
  <c r="K43" i="69"/>
  <c r="H44" i="69"/>
  <c r="I44" i="69"/>
  <c r="J44" i="69"/>
  <c r="K44" i="69"/>
  <c r="H45" i="69"/>
  <c r="I45" i="69"/>
  <c r="J45" i="69"/>
  <c r="K45" i="69"/>
  <c r="H46" i="69"/>
  <c r="I46" i="69"/>
  <c r="J46" i="69"/>
  <c r="K46" i="69"/>
  <c r="H47" i="69"/>
  <c r="I47" i="69"/>
  <c r="J47" i="69"/>
  <c r="K47" i="69"/>
  <c r="H48" i="69"/>
  <c r="I48" i="69"/>
  <c r="J48" i="69"/>
  <c r="K48" i="69"/>
  <c r="H49" i="69"/>
  <c r="I49" i="69"/>
  <c r="J49" i="69"/>
  <c r="K49" i="69"/>
  <c r="H50" i="69"/>
  <c r="I50" i="69"/>
  <c r="J50" i="69"/>
  <c r="K50" i="69"/>
  <c r="H51" i="69"/>
  <c r="I51" i="69"/>
  <c r="J51" i="69"/>
  <c r="K51" i="69"/>
  <c r="H58" i="69"/>
  <c r="H59" i="69"/>
  <c r="H60" i="69"/>
  <c r="J60" i="69"/>
  <c r="K60" i="69"/>
  <c r="H61" i="69"/>
  <c r="J61" i="69"/>
  <c r="K61" i="69"/>
  <c r="H62" i="69"/>
  <c r="J62" i="69"/>
  <c r="K62" i="69"/>
  <c r="H63" i="69"/>
  <c r="J63" i="69"/>
  <c r="K63" i="69"/>
  <c r="H64" i="69"/>
  <c r="J64" i="69"/>
  <c r="K64" i="69"/>
  <c r="H65" i="69"/>
  <c r="J65" i="69"/>
  <c r="K65" i="69"/>
  <c r="H66" i="69"/>
  <c r="J66" i="69"/>
  <c r="K66" i="69"/>
  <c r="H67" i="69"/>
  <c r="J67" i="69"/>
  <c r="K67" i="69"/>
  <c r="H72" i="69"/>
  <c r="B6" i="67"/>
  <c r="K6" i="67" s="1"/>
  <c r="H11" i="67"/>
  <c r="J11" i="67"/>
  <c r="K11" i="67" s="1"/>
  <c r="H12" i="67"/>
  <c r="J12" i="67"/>
  <c r="K12" i="67"/>
  <c r="H13" i="67"/>
  <c r="J13" i="67"/>
  <c r="K13" i="67"/>
  <c r="H14" i="67"/>
  <c r="J14" i="67"/>
  <c r="K14" i="67"/>
  <c r="H15" i="67"/>
  <c r="J15" i="67"/>
  <c r="K15" i="67"/>
  <c r="H16" i="67"/>
  <c r="J16" i="67"/>
  <c r="K16" i="67"/>
  <c r="H17" i="67"/>
  <c r="J17" i="67"/>
  <c r="K17" i="67"/>
  <c r="H18" i="67"/>
  <c r="J18" i="67"/>
  <c r="K18" i="67"/>
  <c r="H19" i="67"/>
  <c r="J19" i="67"/>
  <c r="K19" i="67"/>
  <c r="H20" i="67"/>
  <c r="J20" i="67"/>
  <c r="K20" i="67"/>
  <c r="H29" i="67"/>
  <c r="J29" i="67"/>
  <c r="K29" i="67" s="1"/>
  <c r="H30" i="67"/>
  <c r="J30" i="67"/>
  <c r="K30" i="67"/>
  <c r="H31" i="67"/>
  <c r="J31" i="67"/>
  <c r="K31" i="67"/>
  <c r="H32" i="67"/>
  <c r="J32" i="67"/>
  <c r="K32" i="67"/>
  <c r="H33" i="67"/>
  <c r="J33" i="67"/>
  <c r="K33" i="67"/>
  <c r="H34" i="67"/>
  <c r="J34" i="67"/>
  <c r="K34" i="67"/>
  <c r="H35" i="67"/>
  <c r="J35" i="67"/>
  <c r="K35" i="67"/>
  <c r="H43" i="67"/>
  <c r="I43" i="67"/>
  <c r="J43" i="67"/>
  <c r="K43" i="67"/>
  <c r="H44" i="67"/>
  <c r="I44" i="67"/>
  <c r="J44" i="67"/>
  <c r="K44" i="67"/>
  <c r="H45" i="67"/>
  <c r="I45" i="67"/>
  <c r="J45" i="67"/>
  <c r="K45" i="67"/>
  <c r="H46" i="67"/>
  <c r="I46" i="67"/>
  <c r="J46" i="67"/>
  <c r="K46" i="67"/>
  <c r="H47" i="67"/>
  <c r="I47" i="67"/>
  <c r="J47" i="67"/>
  <c r="K47" i="67"/>
  <c r="H48" i="67"/>
  <c r="I48" i="67"/>
  <c r="J48" i="67"/>
  <c r="K48" i="67"/>
  <c r="H49" i="67"/>
  <c r="I49" i="67"/>
  <c r="J49" i="67"/>
  <c r="K49" i="67"/>
  <c r="H50" i="67"/>
  <c r="I50" i="67"/>
  <c r="J50" i="67"/>
  <c r="K50" i="67"/>
  <c r="H51" i="67"/>
  <c r="I51" i="67"/>
  <c r="J51" i="67"/>
  <c r="K51" i="67"/>
  <c r="H58" i="67"/>
  <c r="H59" i="67"/>
  <c r="H60" i="67"/>
  <c r="J60" i="67"/>
  <c r="K60" i="67"/>
  <c r="H61" i="67"/>
  <c r="J61" i="67"/>
  <c r="K61" i="67"/>
  <c r="H62" i="67"/>
  <c r="J62" i="67"/>
  <c r="K62" i="67"/>
  <c r="H63" i="67"/>
  <c r="J63" i="67"/>
  <c r="K63" i="67"/>
  <c r="H64" i="67"/>
  <c r="J64" i="67"/>
  <c r="K64" i="67"/>
  <c r="H65" i="67"/>
  <c r="J65" i="67"/>
  <c r="K65" i="67"/>
  <c r="H66" i="67"/>
  <c r="J66" i="67"/>
  <c r="K66" i="67"/>
  <c r="H67" i="67"/>
  <c r="J67" i="67"/>
  <c r="K67" i="67"/>
  <c r="H72" i="67"/>
  <c r="B6" i="66"/>
  <c r="K6" i="66" s="1"/>
  <c r="H11" i="66"/>
  <c r="J11" i="66"/>
  <c r="K11" i="66" s="1"/>
  <c r="H12" i="66"/>
  <c r="J12" i="66"/>
  <c r="K12" i="66"/>
  <c r="K21" i="66" s="1"/>
  <c r="K22" i="66" s="1"/>
  <c r="K23" i="66" s="1"/>
  <c r="K24" i="66" s="1"/>
  <c r="H13" i="66"/>
  <c r="J13" i="66"/>
  <c r="K13" i="66"/>
  <c r="H14" i="66"/>
  <c r="J14" i="66"/>
  <c r="K14" i="66"/>
  <c r="H15" i="66"/>
  <c r="J15" i="66"/>
  <c r="K15" i="66"/>
  <c r="H16" i="66"/>
  <c r="J16" i="66"/>
  <c r="K16" i="66"/>
  <c r="H17" i="66"/>
  <c r="J17" i="66"/>
  <c r="K17" i="66"/>
  <c r="H18" i="66"/>
  <c r="J18" i="66"/>
  <c r="K18" i="66"/>
  <c r="H19" i="66"/>
  <c r="J19" i="66"/>
  <c r="K19" i="66"/>
  <c r="H20" i="66"/>
  <c r="J20" i="66"/>
  <c r="K20" i="66"/>
  <c r="H29" i="66"/>
  <c r="J29" i="66"/>
  <c r="K29" i="66" s="1"/>
  <c r="K36" i="66" s="1"/>
  <c r="K37" i="66" s="1"/>
  <c r="H30" i="66"/>
  <c r="J30" i="66"/>
  <c r="K30" i="66"/>
  <c r="H31" i="66"/>
  <c r="J31" i="66"/>
  <c r="K31" i="66"/>
  <c r="H32" i="66"/>
  <c r="J32" i="66"/>
  <c r="K32" i="66"/>
  <c r="H33" i="66"/>
  <c r="J33" i="66"/>
  <c r="K33" i="66"/>
  <c r="H34" i="66"/>
  <c r="J34" i="66"/>
  <c r="K34" i="66"/>
  <c r="H35" i="66"/>
  <c r="J35" i="66"/>
  <c r="K35" i="66"/>
  <c r="H43" i="66"/>
  <c r="I43" i="66"/>
  <c r="J43" i="66"/>
  <c r="K43" i="66"/>
  <c r="K52" i="66" s="1"/>
  <c r="K53" i="66" s="1"/>
  <c r="H44" i="66"/>
  <c r="I44" i="66"/>
  <c r="J44" i="66"/>
  <c r="K44" i="66"/>
  <c r="H45" i="66"/>
  <c r="I45" i="66"/>
  <c r="J45" i="66"/>
  <c r="K45" i="66"/>
  <c r="H46" i="66"/>
  <c r="I46" i="66"/>
  <c r="J46" i="66"/>
  <c r="K46" i="66"/>
  <c r="H47" i="66"/>
  <c r="I47" i="66"/>
  <c r="J47" i="66"/>
  <c r="K47" i="66"/>
  <c r="H48" i="66"/>
  <c r="I48" i="66"/>
  <c r="J48" i="66"/>
  <c r="K48" i="66"/>
  <c r="H49" i="66"/>
  <c r="I49" i="66"/>
  <c r="J49" i="66"/>
  <c r="K49" i="66"/>
  <c r="H50" i="66"/>
  <c r="I50" i="66"/>
  <c r="J50" i="66"/>
  <c r="K50" i="66"/>
  <c r="H51" i="66"/>
  <c r="I51" i="66"/>
  <c r="J51" i="66"/>
  <c r="K51" i="66"/>
  <c r="H58" i="66"/>
  <c r="H59" i="66"/>
  <c r="H60" i="66"/>
  <c r="J60" i="66"/>
  <c r="K60" i="66"/>
  <c r="H61" i="66"/>
  <c r="J61" i="66"/>
  <c r="K61" i="66"/>
  <c r="H62" i="66"/>
  <c r="J62" i="66"/>
  <c r="K62" i="66"/>
  <c r="H63" i="66"/>
  <c r="J63" i="66"/>
  <c r="K63" i="66"/>
  <c r="H64" i="66"/>
  <c r="J64" i="66"/>
  <c r="K64" i="66"/>
  <c r="H65" i="66"/>
  <c r="J65" i="66"/>
  <c r="K65" i="66"/>
  <c r="H66" i="66"/>
  <c r="J66" i="66"/>
  <c r="K66" i="66"/>
  <c r="H67" i="66"/>
  <c r="J67" i="66"/>
  <c r="K67" i="66"/>
  <c r="H72" i="66"/>
  <c r="B6" i="64"/>
  <c r="F6" i="64" s="1"/>
  <c r="H11" i="64"/>
  <c r="J11" i="64"/>
  <c r="K11" i="64" s="1"/>
  <c r="H12" i="64"/>
  <c r="J12" i="64"/>
  <c r="K12" i="64" s="1"/>
  <c r="H13" i="64"/>
  <c r="J13" i="64"/>
  <c r="K13" i="64" s="1"/>
  <c r="H14" i="64"/>
  <c r="J14" i="64"/>
  <c r="K14" i="64" s="1"/>
  <c r="H15" i="64"/>
  <c r="J15" i="64"/>
  <c r="K15" i="64" s="1"/>
  <c r="H16" i="64"/>
  <c r="J16" i="64"/>
  <c r="K16" i="64"/>
  <c r="H17" i="64"/>
  <c r="J17" i="64"/>
  <c r="K17" i="64"/>
  <c r="H18" i="64"/>
  <c r="J18" i="64"/>
  <c r="K18" i="64"/>
  <c r="H19" i="64"/>
  <c r="J19" i="64"/>
  <c r="K19" i="64"/>
  <c r="H20" i="64"/>
  <c r="J20" i="64"/>
  <c r="K20" i="64"/>
  <c r="H29" i="64"/>
  <c r="J29" i="64"/>
  <c r="K29" i="64" s="1"/>
  <c r="H30" i="64"/>
  <c r="J30" i="64"/>
  <c r="K30" i="64"/>
  <c r="H31" i="64"/>
  <c r="J31" i="64"/>
  <c r="K31" i="64"/>
  <c r="H32" i="64"/>
  <c r="J32" i="64"/>
  <c r="K32" i="64"/>
  <c r="H33" i="64"/>
  <c r="J33" i="64"/>
  <c r="K33" i="64"/>
  <c r="H34" i="64"/>
  <c r="J34" i="64"/>
  <c r="K34" i="64"/>
  <c r="H35" i="64"/>
  <c r="J35" i="64"/>
  <c r="K35" i="64"/>
  <c r="H43" i="64"/>
  <c r="I43" i="64"/>
  <c r="J43" i="64"/>
  <c r="K43" i="64"/>
  <c r="H44" i="64"/>
  <c r="I44" i="64"/>
  <c r="J44" i="64"/>
  <c r="K44" i="64"/>
  <c r="H45" i="64"/>
  <c r="I45" i="64"/>
  <c r="J45" i="64"/>
  <c r="K45" i="64"/>
  <c r="H46" i="64"/>
  <c r="I46" i="64"/>
  <c r="J46" i="64"/>
  <c r="K46" i="64"/>
  <c r="H47" i="64"/>
  <c r="I47" i="64"/>
  <c r="J47" i="64"/>
  <c r="K47" i="64"/>
  <c r="H48" i="64"/>
  <c r="I48" i="64"/>
  <c r="J48" i="64"/>
  <c r="K48" i="64"/>
  <c r="H49" i="64"/>
  <c r="I49" i="64"/>
  <c r="J49" i="64"/>
  <c r="K49" i="64"/>
  <c r="H50" i="64"/>
  <c r="I50" i="64"/>
  <c r="J50" i="64"/>
  <c r="K50" i="64"/>
  <c r="H51" i="64"/>
  <c r="I51" i="64"/>
  <c r="J51" i="64"/>
  <c r="K51" i="64"/>
  <c r="H58" i="64"/>
  <c r="H59" i="64"/>
  <c r="H60" i="64"/>
  <c r="J60" i="64"/>
  <c r="K60" i="64"/>
  <c r="H61" i="64"/>
  <c r="J61" i="64"/>
  <c r="K61" i="64"/>
  <c r="H62" i="64"/>
  <c r="J62" i="64"/>
  <c r="K62" i="64"/>
  <c r="H63" i="64"/>
  <c r="J63" i="64"/>
  <c r="K63" i="64"/>
  <c r="H64" i="64"/>
  <c r="J64" i="64"/>
  <c r="K64" i="64"/>
  <c r="H65" i="64"/>
  <c r="J65" i="64"/>
  <c r="K65" i="64"/>
  <c r="H66" i="64"/>
  <c r="J66" i="64"/>
  <c r="K66" i="64"/>
  <c r="H67" i="64"/>
  <c r="J67" i="64"/>
  <c r="K67" i="64"/>
  <c r="H72" i="64"/>
  <c r="B6" i="61"/>
  <c r="K6" i="61" s="1"/>
  <c r="H11" i="61"/>
  <c r="J11" i="61"/>
  <c r="K11" i="61" s="1"/>
  <c r="H12" i="61"/>
  <c r="J12" i="61"/>
  <c r="K12" i="61" s="1"/>
  <c r="H13" i="61"/>
  <c r="J13" i="61"/>
  <c r="K13" i="61" s="1"/>
  <c r="H14" i="61"/>
  <c r="J14" i="61"/>
  <c r="K14" i="61"/>
  <c r="K21" i="61" s="1"/>
  <c r="K22" i="61" s="1"/>
  <c r="K23" i="61" s="1"/>
  <c r="K24" i="61" s="1"/>
  <c r="H15" i="61"/>
  <c r="J15" i="61"/>
  <c r="K15" i="61"/>
  <c r="H16" i="61"/>
  <c r="J16" i="61"/>
  <c r="K16" i="61"/>
  <c r="H17" i="61"/>
  <c r="J17" i="61"/>
  <c r="K17" i="61"/>
  <c r="H18" i="61"/>
  <c r="J18" i="61"/>
  <c r="K18" i="61"/>
  <c r="H19" i="61"/>
  <c r="J19" i="61"/>
  <c r="K19" i="61"/>
  <c r="H20" i="61"/>
  <c r="J20" i="61"/>
  <c r="K20" i="61"/>
  <c r="H29" i="61"/>
  <c r="J29" i="61"/>
  <c r="K29" i="61" s="1"/>
  <c r="H30" i="61"/>
  <c r="J30" i="61"/>
  <c r="K30" i="61"/>
  <c r="H31" i="61"/>
  <c r="J31" i="61"/>
  <c r="K31" i="61"/>
  <c r="H32" i="61"/>
  <c r="J32" i="61"/>
  <c r="K32" i="61"/>
  <c r="H33" i="61"/>
  <c r="J33" i="61"/>
  <c r="K33" i="61"/>
  <c r="H34" i="61"/>
  <c r="J34" i="61"/>
  <c r="K34" i="61"/>
  <c r="H35" i="61"/>
  <c r="J35" i="61"/>
  <c r="K35" i="61"/>
  <c r="H42" i="61"/>
  <c r="I42" i="61" s="1"/>
  <c r="J42" i="61"/>
  <c r="K42" i="61" s="1"/>
  <c r="K52" i="61" s="1"/>
  <c r="K53" i="61" s="1"/>
  <c r="H43" i="61"/>
  <c r="I43" i="61"/>
  <c r="J43" i="61"/>
  <c r="K43" i="61"/>
  <c r="H44" i="61"/>
  <c r="I44" i="61"/>
  <c r="J44" i="61"/>
  <c r="K44" i="61"/>
  <c r="H45" i="61"/>
  <c r="I45" i="61"/>
  <c r="J45" i="61"/>
  <c r="K45" i="61"/>
  <c r="H46" i="61"/>
  <c r="I46" i="61"/>
  <c r="J46" i="61"/>
  <c r="K46" i="61"/>
  <c r="H47" i="61"/>
  <c r="I47" i="61"/>
  <c r="J47" i="61"/>
  <c r="K47" i="61"/>
  <c r="H48" i="61"/>
  <c r="I48" i="61"/>
  <c r="J48" i="61"/>
  <c r="K48" i="61"/>
  <c r="H49" i="61"/>
  <c r="I49" i="61"/>
  <c r="J49" i="61"/>
  <c r="K49" i="61"/>
  <c r="H50" i="61"/>
  <c r="I50" i="61"/>
  <c r="J50" i="61"/>
  <c r="K50" i="61"/>
  <c r="H51" i="61"/>
  <c r="I51" i="61"/>
  <c r="J51" i="61"/>
  <c r="K51" i="61"/>
  <c r="H58" i="61"/>
  <c r="H59" i="61"/>
  <c r="H60" i="61"/>
  <c r="J60" i="61"/>
  <c r="K60" i="61"/>
  <c r="H61" i="61"/>
  <c r="J61" i="61"/>
  <c r="K61" i="61"/>
  <c r="H62" i="61"/>
  <c r="J62" i="61"/>
  <c r="K62" i="61"/>
  <c r="H63" i="61"/>
  <c r="J63" i="61"/>
  <c r="K63" i="61"/>
  <c r="H64" i="61"/>
  <c r="J64" i="61"/>
  <c r="K64" i="61"/>
  <c r="H65" i="61"/>
  <c r="J65" i="61"/>
  <c r="K65" i="61"/>
  <c r="H66" i="61"/>
  <c r="J66" i="61"/>
  <c r="K66" i="61"/>
  <c r="H67" i="61"/>
  <c r="J67" i="61"/>
  <c r="K67" i="61"/>
  <c r="H72" i="61"/>
  <c r="B6" i="57"/>
  <c r="F6" i="57" s="1"/>
  <c r="H11" i="57"/>
  <c r="J11" i="57"/>
  <c r="K11" i="57" s="1"/>
  <c r="K21" i="57" s="1"/>
  <c r="K22" i="57" s="1"/>
  <c r="K23" i="57" s="1"/>
  <c r="K24" i="57" s="1"/>
  <c r="H12" i="57"/>
  <c r="J12" i="57"/>
  <c r="K12" i="57"/>
  <c r="H13" i="57"/>
  <c r="J13" i="57"/>
  <c r="K13" i="57"/>
  <c r="H14" i="57"/>
  <c r="J14" i="57"/>
  <c r="K14" i="57"/>
  <c r="H15" i="57"/>
  <c r="J15" i="57"/>
  <c r="K15" i="57"/>
  <c r="H16" i="57"/>
  <c r="J16" i="57"/>
  <c r="K16" i="57"/>
  <c r="H17" i="57"/>
  <c r="J17" i="57"/>
  <c r="K17" i="57"/>
  <c r="H18" i="57"/>
  <c r="J18" i="57"/>
  <c r="K18" i="57"/>
  <c r="H19" i="57"/>
  <c r="J19" i="57"/>
  <c r="K19" i="57"/>
  <c r="H20" i="57"/>
  <c r="J20" i="57"/>
  <c r="K20" i="57"/>
  <c r="H29" i="57"/>
  <c r="J29" i="57"/>
  <c r="K29" i="57" s="1"/>
  <c r="H30" i="57"/>
  <c r="J30" i="57"/>
  <c r="K30" i="57"/>
  <c r="H31" i="57"/>
  <c r="J31" i="57"/>
  <c r="K31" i="57"/>
  <c r="H32" i="57"/>
  <c r="J32" i="57"/>
  <c r="K32" i="57"/>
  <c r="H33" i="57"/>
  <c r="J33" i="57"/>
  <c r="K33" i="57"/>
  <c r="H34" i="57"/>
  <c r="J34" i="57"/>
  <c r="K34" i="57"/>
  <c r="H35" i="57"/>
  <c r="J35" i="57"/>
  <c r="K35" i="57"/>
  <c r="H42" i="57"/>
  <c r="I42" i="57" s="1"/>
  <c r="K42" i="57" s="1"/>
  <c r="K52" i="57" s="1"/>
  <c r="K53" i="57" s="1"/>
  <c r="J42" i="57"/>
  <c r="H43" i="57"/>
  <c r="I43" i="57"/>
  <c r="J43" i="57"/>
  <c r="K43" i="57"/>
  <c r="H44" i="57"/>
  <c r="I44" i="57"/>
  <c r="J44" i="57"/>
  <c r="K44" i="57"/>
  <c r="H45" i="57"/>
  <c r="I45" i="57"/>
  <c r="J45" i="57"/>
  <c r="K45" i="57"/>
  <c r="H46" i="57"/>
  <c r="I46" i="57"/>
  <c r="J46" i="57"/>
  <c r="K46" i="57"/>
  <c r="H47" i="57"/>
  <c r="I47" i="57"/>
  <c r="J47" i="57"/>
  <c r="K47" i="57"/>
  <c r="H48" i="57"/>
  <c r="I48" i="57"/>
  <c r="J48" i="57"/>
  <c r="K48" i="57"/>
  <c r="H49" i="57"/>
  <c r="I49" i="57"/>
  <c r="J49" i="57"/>
  <c r="K49" i="57"/>
  <c r="H50" i="57"/>
  <c r="I50" i="57"/>
  <c r="J50" i="57"/>
  <c r="K50" i="57"/>
  <c r="H51" i="57"/>
  <c r="I51" i="57"/>
  <c r="J51" i="57"/>
  <c r="K51" i="57"/>
  <c r="H58" i="57"/>
  <c r="H59" i="57"/>
  <c r="H60" i="57"/>
  <c r="J60" i="57"/>
  <c r="K60" i="57"/>
  <c r="H61" i="57"/>
  <c r="J61" i="57"/>
  <c r="K61" i="57"/>
  <c r="H62" i="57"/>
  <c r="J62" i="57"/>
  <c r="K62" i="57"/>
  <c r="H63" i="57"/>
  <c r="J63" i="57"/>
  <c r="K63" i="57"/>
  <c r="H64" i="57"/>
  <c r="J64" i="57"/>
  <c r="K64" i="57"/>
  <c r="H65" i="57"/>
  <c r="J65" i="57"/>
  <c r="K65" i="57"/>
  <c r="H66" i="57"/>
  <c r="J66" i="57"/>
  <c r="K66" i="57"/>
  <c r="H67" i="57"/>
  <c r="J67" i="57"/>
  <c r="K67" i="57"/>
  <c r="H72" i="57"/>
  <c r="B6" i="56"/>
  <c r="H11" i="56"/>
  <c r="J11" i="56"/>
  <c r="K11" i="56" s="1"/>
  <c r="H12" i="56"/>
  <c r="J12" i="56"/>
  <c r="K12" i="56"/>
  <c r="K21" i="56" s="1"/>
  <c r="K22" i="56" s="1"/>
  <c r="K23" i="56" s="1"/>
  <c r="K24" i="56" s="1"/>
  <c r="H13" i="56"/>
  <c r="J13" i="56"/>
  <c r="K13" i="56"/>
  <c r="H14" i="56"/>
  <c r="J14" i="56"/>
  <c r="K14" i="56"/>
  <c r="H15" i="56"/>
  <c r="J15" i="56"/>
  <c r="K15" i="56"/>
  <c r="H16" i="56"/>
  <c r="J16" i="56"/>
  <c r="K16" i="56"/>
  <c r="H17" i="56"/>
  <c r="J17" i="56"/>
  <c r="K17" i="56"/>
  <c r="H18" i="56"/>
  <c r="J18" i="56"/>
  <c r="K18" i="56"/>
  <c r="H19" i="56"/>
  <c r="J19" i="56"/>
  <c r="K19" i="56"/>
  <c r="H20" i="56"/>
  <c r="J20" i="56"/>
  <c r="K20" i="56"/>
  <c r="H29" i="56"/>
  <c r="J29" i="56"/>
  <c r="K29" i="56" s="1"/>
  <c r="H30" i="56"/>
  <c r="J30" i="56"/>
  <c r="K30" i="56"/>
  <c r="H31" i="56"/>
  <c r="J31" i="56"/>
  <c r="K31" i="56"/>
  <c r="H32" i="56"/>
  <c r="J32" i="56"/>
  <c r="K32" i="56"/>
  <c r="H33" i="56"/>
  <c r="J33" i="56"/>
  <c r="K33" i="56"/>
  <c r="H34" i="56"/>
  <c r="J34" i="56"/>
  <c r="K34" i="56"/>
  <c r="H35" i="56"/>
  <c r="J35" i="56"/>
  <c r="K35" i="56"/>
  <c r="H42" i="56"/>
  <c r="I42" i="56"/>
  <c r="J42" i="56"/>
  <c r="H43" i="56"/>
  <c r="I43" i="56"/>
  <c r="J43" i="56"/>
  <c r="K43" i="56"/>
  <c r="H44" i="56"/>
  <c r="I44" i="56"/>
  <c r="J44" i="56"/>
  <c r="K44" i="56"/>
  <c r="H45" i="56"/>
  <c r="I45" i="56"/>
  <c r="J45" i="56"/>
  <c r="K45" i="56"/>
  <c r="H46" i="56"/>
  <c r="I46" i="56"/>
  <c r="J46" i="56"/>
  <c r="K46" i="56"/>
  <c r="H47" i="56"/>
  <c r="I47" i="56"/>
  <c r="J47" i="56"/>
  <c r="K47" i="56"/>
  <c r="H48" i="56"/>
  <c r="I48" i="56"/>
  <c r="J48" i="56"/>
  <c r="K48" i="56"/>
  <c r="H49" i="56"/>
  <c r="I49" i="56"/>
  <c r="J49" i="56"/>
  <c r="K49" i="56"/>
  <c r="H50" i="56"/>
  <c r="I50" i="56"/>
  <c r="J50" i="56"/>
  <c r="K50" i="56"/>
  <c r="H51" i="56"/>
  <c r="I51" i="56"/>
  <c r="J51" i="56"/>
  <c r="K51" i="56"/>
  <c r="H58" i="56"/>
  <c r="H59" i="56"/>
  <c r="H60" i="56"/>
  <c r="J60" i="56"/>
  <c r="K60" i="56"/>
  <c r="H61" i="56"/>
  <c r="J61" i="56"/>
  <c r="K61" i="56"/>
  <c r="H62" i="56"/>
  <c r="J62" i="56"/>
  <c r="K62" i="56"/>
  <c r="H63" i="56"/>
  <c r="J63" i="56"/>
  <c r="K63" i="56"/>
  <c r="H64" i="56"/>
  <c r="J64" i="56"/>
  <c r="K64" i="56"/>
  <c r="H65" i="56"/>
  <c r="J65" i="56"/>
  <c r="K65" i="56"/>
  <c r="H66" i="56"/>
  <c r="J66" i="56"/>
  <c r="K66" i="56"/>
  <c r="H67" i="56"/>
  <c r="J67" i="56"/>
  <c r="K67" i="56"/>
  <c r="H72" i="56"/>
  <c r="B6" i="55"/>
  <c r="H11" i="55"/>
  <c r="J11" i="55"/>
  <c r="K11" i="55" s="1"/>
  <c r="H12" i="55"/>
  <c r="J12" i="55"/>
  <c r="K12" i="55"/>
  <c r="H13" i="55"/>
  <c r="J13" i="55"/>
  <c r="K13" i="55"/>
  <c r="H14" i="55"/>
  <c r="J14" i="55"/>
  <c r="K14" i="55"/>
  <c r="H15" i="55"/>
  <c r="J15" i="55"/>
  <c r="K15" i="55"/>
  <c r="H16" i="55"/>
  <c r="J16" i="55"/>
  <c r="K16" i="55"/>
  <c r="H17" i="55"/>
  <c r="J17" i="55"/>
  <c r="K17" i="55"/>
  <c r="H18" i="55"/>
  <c r="J18" i="55"/>
  <c r="K18" i="55"/>
  <c r="H19" i="55"/>
  <c r="J19" i="55"/>
  <c r="K19" i="55"/>
  <c r="H20" i="55"/>
  <c r="J20" i="55"/>
  <c r="K20" i="55"/>
  <c r="H29" i="55"/>
  <c r="J29" i="55"/>
  <c r="K29" i="55" s="1"/>
  <c r="H30" i="55"/>
  <c r="J30" i="55"/>
  <c r="K30" i="55"/>
  <c r="H31" i="55"/>
  <c r="J31" i="55"/>
  <c r="K31" i="55"/>
  <c r="H32" i="55"/>
  <c r="J32" i="55"/>
  <c r="K32" i="55"/>
  <c r="H33" i="55"/>
  <c r="J33" i="55"/>
  <c r="K33" i="55"/>
  <c r="H34" i="55"/>
  <c r="J34" i="55"/>
  <c r="K34" i="55"/>
  <c r="H35" i="55"/>
  <c r="J35" i="55"/>
  <c r="K35" i="55"/>
  <c r="H42" i="55"/>
  <c r="I42" i="55"/>
  <c r="K42" i="55" s="1"/>
  <c r="K52" i="55" s="1"/>
  <c r="K53" i="55" s="1"/>
  <c r="J42" i="55"/>
  <c r="H43" i="55"/>
  <c r="I43" i="55"/>
  <c r="J43" i="55"/>
  <c r="K43" i="55"/>
  <c r="H44" i="55"/>
  <c r="I44" i="55"/>
  <c r="J44" i="55"/>
  <c r="K44" i="55"/>
  <c r="H45" i="55"/>
  <c r="I45" i="55"/>
  <c r="J45" i="55"/>
  <c r="K45" i="55"/>
  <c r="H46" i="55"/>
  <c r="I46" i="55"/>
  <c r="J46" i="55"/>
  <c r="K46" i="55"/>
  <c r="H47" i="55"/>
  <c r="I47" i="55"/>
  <c r="J47" i="55"/>
  <c r="K47" i="55"/>
  <c r="H48" i="55"/>
  <c r="I48" i="55"/>
  <c r="J48" i="55"/>
  <c r="K48" i="55"/>
  <c r="H49" i="55"/>
  <c r="I49" i="55"/>
  <c r="J49" i="55"/>
  <c r="K49" i="55"/>
  <c r="H50" i="55"/>
  <c r="I50" i="55"/>
  <c r="J50" i="55"/>
  <c r="K50" i="55"/>
  <c r="H51" i="55"/>
  <c r="I51" i="55"/>
  <c r="J51" i="55"/>
  <c r="K51" i="55"/>
  <c r="H58" i="55"/>
  <c r="H59" i="55"/>
  <c r="H60" i="55"/>
  <c r="J60" i="55"/>
  <c r="K60" i="55"/>
  <c r="H61" i="55"/>
  <c r="J61" i="55"/>
  <c r="K61" i="55"/>
  <c r="H62" i="55"/>
  <c r="J62" i="55"/>
  <c r="K62" i="55"/>
  <c r="H63" i="55"/>
  <c r="J63" i="55"/>
  <c r="K63" i="55"/>
  <c r="H64" i="55"/>
  <c r="J64" i="55"/>
  <c r="K64" i="55"/>
  <c r="H65" i="55"/>
  <c r="J65" i="55"/>
  <c r="K65" i="55"/>
  <c r="H66" i="55"/>
  <c r="J66" i="55"/>
  <c r="K66" i="55"/>
  <c r="H67" i="55"/>
  <c r="J67" i="55"/>
  <c r="K67" i="55"/>
  <c r="H72" i="55"/>
  <c r="B6" i="54"/>
  <c r="F6" i="54" s="1"/>
  <c r="B6" i="53"/>
  <c r="K6" i="53" s="1"/>
  <c r="B6" i="48"/>
  <c r="F6" i="48" s="1"/>
  <c r="H11" i="48"/>
  <c r="J11" i="48"/>
  <c r="K11" i="48" s="1"/>
  <c r="H12" i="48"/>
  <c r="J12" i="48"/>
  <c r="K12" i="48"/>
  <c r="H13" i="48"/>
  <c r="J13" i="48"/>
  <c r="K13" i="48"/>
  <c r="H14" i="48"/>
  <c r="J14" i="48"/>
  <c r="K14" i="48"/>
  <c r="H15" i="48"/>
  <c r="J15" i="48"/>
  <c r="K15" i="48"/>
  <c r="H16" i="48"/>
  <c r="J16" i="48"/>
  <c r="K16" i="48"/>
  <c r="H17" i="48"/>
  <c r="J17" i="48"/>
  <c r="K17" i="48"/>
  <c r="H18" i="48"/>
  <c r="J18" i="48"/>
  <c r="K18" i="48"/>
  <c r="H19" i="48"/>
  <c r="J19" i="48"/>
  <c r="K19" i="48"/>
  <c r="H20" i="48"/>
  <c r="J20" i="48"/>
  <c r="K20" i="48"/>
  <c r="H29" i="48"/>
  <c r="J29" i="48"/>
  <c r="K29" i="48" s="1"/>
  <c r="H30" i="48"/>
  <c r="J30" i="48"/>
  <c r="K30" i="48"/>
  <c r="H31" i="48"/>
  <c r="J31" i="48"/>
  <c r="K31" i="48"/>
  <c r="H32" i="48"/>
  <c r="J32" i="48"/>
  <c r="K32" i="48"/>
  <c r="H33" i="48"/>
  <c r="J33" i="48"/>
  <c r="K33" i="48"/>
  <c r="H34" i="48"/>
  <c r="J34" i="48"/>
  <c r="K34" i="48"/>
  <c r="H35" i="48"/>
  <c r="J35" i="48"/>
  <c r="K35" i="48"/>
  <c r="H42" i="48"/>
  <c r="I42" i="48" s="1"/>
  <c r="J42" i="48"/>
  <c r="K42" i="48" s="1"/>
  <c r="H43" i="48"/>
  <c r="I43" i="48"/>
  <c r="J43" i="48"/>
  <c r="K43" i="48"/>
  <c r="H44" i="48"/>
  <c r="I44" i="48"/>
  <c r="J44" i="48"/>
  <c r="K44" i="48"/>
  <c r="H45" i="48"/>
  <c r="I45" i="48"/>
  <c r="J45" i="48"/>
  <c r="K45" i="48"/>
  <c r="H46" i="48"/>
  <c r="I46" i="48"/>
  <c r="J46" i="48"/>
  <c r="K46" i="48"/>
  <c r="H47" i="48"/>
  <c r="I47" i="48"/>
  <c r="J47" i="48"/>
  <c r="K47" i="48"/>
  <c r="H48" i="48"/>
  <c r="I48" i="48"/>
  <c r="J48" i="48"/>
  <c r="K48" i="48"/>
  <c r="H49" i="48"/>
  <c r="I49" i="48"/>
  <c r="J49" i="48"/>
  <c r="K49" i="48"/>
  <c r="H50" i="48"/>
  <c r="I50" i="48"/>
  <c r="J50" i="48"/>
  <c r="K50" i="48"/>
  <c r="H51" i="48"/>
  <c r="I51" i="48"/>
  <c r="J51" i="48"/>
  <c r="K51" i="48"/>
  <c r="H58" i="48"/>
  <c r="H59" i="48"/>
  <c r="J59" i="48"/>
  <c r="K59" i="48"/>
  <c r="H60" i="48"/>
  <c r="J60" i="48"/>
  <c r="K60" i="48"/>
  <c r="H61" i="48"/>
  <c r="J61" i="48"/>
  <c r="K61" i="48"/>
  <c r="H62" i="48"/>
  <c r="J62" i="48"/>
  <c r="K62" i="48"/>
  <c r="H63" i="48"/>
  <c r="J63" i="48"/>
  <c r="K63" i="48"/>
  <c r="H64" i="48"/>
  <c r="J64" i="48"/>
  <c r="K64" i="48"/>
  <c r="H65" i="48"/>
  <c r="J65" i="48"/>
  <c r="K65" i="48"/>
  <c r="H66" i="48"/>
  <c r="J66" i="48"/>
  <c r="K66" i="48"/>
  <c r="H67" i="48"/>
  <c r="J67" i="48"/>
  <c r="K67" i="48"/>
  <c r="H72" i="48"/>
  <c r="B6" i="47"/>
  <c r="F6" i="47" s="1"/>
  <c r="H11" i="47"/>
  <c r="J11" i="47"/>
  <c r="K11" i="47" s="1"/>
  <c r="K21" i="47" s="1"/>
  <c r="K22" i="47" s="1"/>
  <c r="K23" i="47" s="1"/>
  <c r="K24" i="47" s="1"/>
  <c r="H12" i="47"/>
  <c r="J12" i="47"/>
  <c r="K12" i="47"/>
  <c r="H13" i="47"/>
  <c r="J13" i="47"/>
  <c r="K13" i="47"/>
  <c r="H14" i="47"/>
  <c r="J14" i="47"/>
  <c r="K14" i="47"/>
  <c r="H15" i="47"/>
  <c r="J15" i="47"/>
  <c r="K15" i="47"/>
  <c r="H16" i="47"/>
  <c r="J16" i="47"/>
  <c r="K16" i="47"/>
  <c r="H17" i="47"/>
  <c r="J17" i="47"/>
  <c r="K17" i="47"/>
  <c r="H18" i="47"/>
  <c r="J18" i="47"/>
  <c r="K18" i="47"/>
  <c r="H19" i="47"/>
  <c r="J19" i="47"/>
  <c r="K19" i="47"/>
  <c r="H20" i="47"/>
  <c r="J20" i="47"/>
  <c r="K20" i="47"/>
  <c r="H29" i="47"/>
  <c r="J29" i="47"/>
  <c r="K29" i="47" s="1"/>
  <c r="H30" i="47"/>
  <c r="J30" i="47"/>
  <c r="K30" i="47"/>
  <c r="H31" i="47"/>
  <c r="J31" i="47"/>
  <c r="K31" i="47"/>
  <c r="H32" i="47"/>
  <c r="J32" i="47"/>
  <c r="K32" i="47"/>
  <c r="H33" i="47"/>
  <c r="J33" i="47"/>
  <c r="K33" i="47"/>
  <c r="H34" i="47"/>
  <c r="J34" i="47"/>
  <c r="K34" i="47"/>
  <c r="H35" i="47"/>
  <c r="J35" i="47"/>
  <c r="K35" i="47"/>
  <c r="H42" i="47"/>
  <c r="I42" i="47" s="1"/>
  <c r="J42" i="47"/>
  <c r="H43" i="47"/>
  <c r="I43" i="47"/>
  <c r="J43" i="47"/>
  <c r="K43" i="47"/>
  <c r="H44" i="47"/>
  <c r="I44" i="47"/>
  <c r="J44" i="47"/>
  <c r="K44" i="47"/>
  <c r="H45" i="47"/>
  <c r="I45" i="47"/>
  <c r="J45" i="47"/>
  <c r="K45" i="47"/>
  <c r="H46" i="47"/>
  <c r="I46" i="47"/>
  <c r="J46" i="47"/>
  <c r="K46" i="47"/>
  <c r="H47" i="47"/>
  <c r="I47" i="47"/>
  <c r="J47" i="47"/>
  <c r="K47" i="47"/>
  <c r="H48" i="47"/>
  <c r="I48" i="47"/>
  <c r="J48" i="47"/>
  <c r="K48" i="47"/>
  <c r="H49" i="47"/>
  <c r="I49" i="47"/>
  <c r="J49" i="47"/>
  <c r="K49" i="47"/>
  <c r="H50" i="47"/>
  <c r="I50" i="47"/>
  <c r="J50" i="47"/>
  <c r="K50" i="47"/>
  <c r="H51" i="47"/>
  <c r="I51" i="47"/>
  <c r="J51" i="47"/>
  <c r="K51" i="47"/>
  <c r="H58" i="47"/>
  <c r="H59" i="47"/>
  <c r="J59" i="47"/>
  <c r="K59" i="47"/>
  <c r="H60" i="47"/>
  <c r="J60" i="47"/>
  <c r="K60" i="47"/>
  <c r="H61" i="47"/>
  <c r="J61" i="47"/>
  <c r="K61" i="47"/>
  <c r="H62" i="47"/>
  <c r="J62" i="47"/>
  <c r="K62" i="47"/>
  <c r="H63" i="47"/>
  <c r="J63" i="47"/>
  <c r="K63" i="47"/>
  <c r="H64" i="47"/>
  <c r="J64" i="47"/>
  <c r="K64" i="47"/>
  <c r="H65" i="47"/>
  <c r="J65" i="47"/>
  <c r="K65" i="47"/>
  <c r="H66" i="47"/>
  <c r="J66" i="47"/>
  <c r="K66" i="47"/>
  <c r="H67" i="47"/>
  <c r="J67" i="47"/>
  <c r="K67" i="47"/>
  <c r="H72" i="47"/>
  <c r="B6" i="46"/>
  <c r="K6" i="46" s="1"/>
  <c r="H11" i="46"/>
  <c r="J11" i="46"/>
  <c r="K11" i="46" s="1"/>
  <c r="H12" i="46"/>
  <c r="J12" i="46"/>
  <c r="K12" i="46" s="1"/>
  <c r="H13" i="46"/>
  <c r="J13" i="46"/>
  <c r="K13" i="46" s="1"/>
  <c r="H14" i="46"/>
  <c r="J14" i="46"/>
  <c r="K14" i="46"/>
  <c r="H15" i="46"/>
  <c r="J15" i="46"/>
  <c r="K15" i="46"/>
  <c r="H16" i="46"/>
  <c r="J16" i="46"/>
  <c r="K16" i="46"/>
  <c r="H17" i="46"/>
  <c r="J17" i="46"/>
  <c r="K17" i="46"/>
  <c r="H18" i="46"/>
  <c r="J18" i="46"/>
  <c r="K18" i="46"/>
  <c r="H19" i="46"/>
  <c r="J19" i="46"/>
  <c r="K19" i="46"/>
  <c r="H20" i="46"/>
  <c r="J20" i="46"/>
  <c r="K20" i="46"/>
  <c r="H29" i="46"/>
  <c r="J29" i="46"/>
  <c r="K29" i="46" s="1"/>
  <c r="H30" i="46"/>
  <c r="J30" i="46"/>
  <c r="K30" i="46"/>
  <c r="H31" i="46"/>
  <c r="J31" i="46"/>
  <c r="K31" i="46"/>
  <c r="H32" i="46"/>
  <c r="J32" i="46"/>
  <c r="K32" i="46"/>
  <c r="H33" i="46"/>
  <c r="J33" i="46"/>
  <c r="K33" i="46"/>
  <c r="H34" i="46"/>
  <c r="J34" i="46"/>
  <c r="K34" i="46"/>
  <c r="H35" i="46"/>
  <c r="J35" i="46"/>
  <c r="K35" i="46"/>
  <c r="H42" i="46"/>
  <c r="I42" i="46" s="1"/>
  <c r="J42" i="46"/>
  <c r="H43" i="46"/>
  <c r="I43" i="46"/>
  <c r="J43" i="46"/>
  <c r="K43" i="46"/>
  <c r="H44" i="46"/>
  <c r="I44" i="46"/>
  <c r="J44" i="46"/>
  <c r="K44" i="46"/>
  <c r="H45" i="46"/>
  <c r="I45" i="46"/>
  <c r="J45" i="46"/>
  <c r="K45" i="46"/>
  <c r="H46" i="46"/>
  <c r="I46" i="46"/>
  <c r="J46" i="46"/>
  <c r="K46" i="46"/>
  <c r="H47" i="46"/>
  <c r="I47" i="46"/>
  <c r="J47" i="46"/>
  <c r="K47" i="46"/>
  <c r="H48" i="46"/>
  <c r="I48" i="46"/>
  <c r="J48" i="46"/>
  <c r="K48" i="46"/>
  <c r="H49" i="46"/>
  <c r="I49" i="46"/>
  <c r="J49" i="46"/>
  <c r="K49" i="46"/>
  <c r="H50" i="46"/>
  <c r="I50" i="46"/>
  <c r="J50" i="46"/>
  <c r="K50" i="46"/>
  <c r="H51" i="46"/>
  <c r="I51" i="46"/>
  <c r="J51" i="46"/>
  <c r="K51" i="46"/>
  <c r="H58" i="46"/>
  <c r="H59" i="46"/>
  <c r="H60" i="46"/>
  <c r="H61" i="46"/>
  <c r="J61" i="46"/>
  <c r="K61" i="46"/>
  <c r="H62" i="46"/>
  <c r="J62" i="46"/>
  <c r="K62" i="46"/>
  <c r="H63" i="46"/>
  <c r="J63" i="46"/>
  <c r="K63" i="46"/>
  <c r="H64" i="46"/>
  <c r="J64" i="46"/>
  <c r="K64" i="46"/>
  <c r="H65" i="46"/>
  <c r="J65" i="46"/>
  <c r="K65" i="46"/>
  <c r="H66" i="46"/>
  <c r="J66" i="46"/>
  <c r="K66" i="46"/>
  <c r="H67" i="46"/>
  <c r="J67" i="46"/>
  <c r="K67" i="46"/>
  <c r="H72" i="46"/>
  <c r="B6" i="45"/>
  <c r="F6" i="45" s="1"/>
  <c r="H11" i="45"/>
  <c r="J11" i="45"/>
  <c r="K11" i="45" s="1"/>
  <c r="H12" i="45"/>
  <c r="J12" i="45"/>
  <c r="K12" i="45"/>
  <c r="H13" i="45"/>
  <c r="J13" i="45"/>
  <c r="K13" i="45"/>
  <c r="H14" i="45"/>
  <c r="J14" i="45"/>
  <c r="K14" i="45"/>
  <c r="H15" i="45"/>
  <c r="J15" i="45"/>
  <c r="K15" i="45"/>
  <c r="H16" i="45"/>
  <c r="J16" i="45"/>
  <c r="K16" i="45"/>
  <c r="H17" i="45"/>
  <c r="J17" i="45"/>
  <c r="K17" i="45"/>
  <c r="H18" i="45"/>
  <c r="J18" i="45"/>
  <c r="K18" i="45"/>
  <c r="H19" i="45"/>
  <c r="J19" i="45"/>
  <c r="K19" i="45"/>
  <c r="H20" i="45"/>
  <c r="J20" i="45"/>
  <c r="K20" i="45"/>
  <c r="H29" i="45"/>
  <c r="J29" i="45"/>
  <c r="K29" i="45" s="1"/>
  <c r="H30" i="45"/>
  <c r="J30" i="45"/>
  <c r="K30" i="45"/>
  <c r="H31" i="45"/>
  <c r="J31" i="45"/>
  <c r="K31" i="45"/>
  <c r="H32" i="45"/>
  <c r="J32" i="45"/>
  <c r="K32" i="45"/>
  <c r="H33" i="45"/>
  <c r="J33" i="45"/>
  <c r="K33" i="45"/>
  <c r="H34" i="45"/>
  <c r="J34" i="45"/>
  <c r="K34" i="45"/>
  <c r="H35" i="45"/>
  <c r="J35" i="45"/>
  <c r="K35" i="45"/>
  <c r="H43" i="45"/>
  <c r="I43" i="45"/>
  <c r="J43" i="45"/>
  <c r="K43" i="45"/>
  <c r="H44" i="45"/>
  <c r="I44" i="45"/>
  <c r="J44" i="45"/>
  <c r="K44" i="45"/>
  <c r="H45" i="45"/>
  <c r="I45" i="45"/>
  <c r="J45" i="45"/>
  <c r="K45" i="45"/>
  <c r="H46" i="45"/>
  <c r="I46" i="45"/>
  <c r="J46" i="45"/>
  <c r="K46" i="45"/>
  <c r="H47" i="45"/>
  <c r="I47" i="45"/>
  <c r="J47" i="45"/>
  <c r="K47" i="45"/>
  <c r="H48" i="45"/>
  <c r="I48" i="45"/>
  <c r="J48" i="45"/>
  <c r="K48" i="45"/>
  <c r="H49" i="45"/>
  <c r="I49" i="45"/>
  <c r="J49" i="45"/>
  <c r="K49" i="45"/>
  <c r="H50" i="45"/>
  <c r="I50" i="45"/>
  <c r="J50" i="45"/>
  <c r="K50" i="45"/>
  <c r="H51" i="45"/>
  <c r="I51" i="45"/>
  <c r="J51" i="45"/>
  <c r="K51" i="45"/>
  <c r="H58" i="45"/>
  <c r="H59" i="45"/>
  <c r="J59" i="45"/>
  <c r="K59" i="45"/>
  <c r="H60" i="45"/>
  <c r="J60" i="45"/>
  <c r="K60" i="45"/>
  <c r="H61" i="45"/>
  <c r="J61" i="45"/>
  <c r="K61" i="45"/>
  <c r="H62" i="45"/>
  <c r="J62" i="45"/>
  <c r="K62" i="45"/>
  <c r="H63" i="45"/>
  <c r="J63" i="45"/>
  <c r="K63" i="45"/>
  <c r="H64" i="45"/>
  <c r="J64" i="45"/>
  <c r="K64" i="45"/>
  <c r="H65" i="45"/>
  <c r="J65" i="45"/>
  <c r="K65" i="45"/>
  <c r="H66" i="45"/>
  <c r="J66" i="45"/>
  <c r="K66" i="45"/>
  <c r="H67" i="45"/>
  <c r="J67" i="45"/>
  <c r="K67" i="45"/>
  <c r="H72" i="45"/>
  <c r="B6" i="44"/>
  <c r="K6" i="44" s="1"/>
  <c r="H11" i="44"/>
  <c r="J11" i="44"/>
  <c r="K11" i="44" s="1"/>
  <c r="H12" i="44"/>
  <c r="J12" i="44"/>
  <c r="K12" i="44"/>
  <c r="K21" i="44" s="1"/>
  <c r="K22" i="44" s="1"/>
  <c r="K23" i="44" s="1"/>
  <c r="K24" i="44" s="1"/>
  <c r="H13" i="44"/>
  <c r="J13" i="44"/>
  <c r="K13" i="44"/>
  <c r="H14" i="44"/>
  <c r="J14" i="44"/>
  <c r="K14" i="44"/>
  <c r="H15" i="44"/>
  <c r="J15" i="44"/>
  <c r="K15" i="44"/>
  <c r="H16" i="44"/>
  <c r="J16" i="44"/>
  <c r="K16" i="44"/>
  <c r="H17" i="44"/>
  <c r="J17" i="44"/>
  <c r="K17" i="44"/>
  <c r="H18" i="44"/>
  <c r="J18" i="44"/>
  <c r="K18" i="44"/>
  <c r="H19" i="44"/>
  <c r="J19" i="44"/>
  <c r="K19" i="44"/>
  <c r="H20" i="44"/>
  <c r="J20" i="44"/>
  <c r="K20" i="44"/>
  <c r="H29" i="44"/>
  <c r="J29" i="44"/>
  <c r="K29" i="44" s="1"/>
  <c r="H30" i="44"/>
  <c r="J30" i="44"/>
  <c r="K30" i="44"/>
  <c r="H31" i="44"/>
  <c r="J31" i="44"/>
  <c r="K31" i="44"/>
  <c r="H32" i="44"/>
  <c r="J32" i="44"/>
  <c r="K32" i="44"/>
  <c r="H33" i="44"/>
  <c r="J33" i="44"/>
  <c r="K33" i="44"/>
  <c r="H34" i="44"/>
  <c r="J34" i="44"/>
  <c r="K34" i="44"/>
  <c r="H35" i="44"/>
  <c r="J35" i="44"/>
  <c r="K35" i="44"/>
  <c r="H42" i="44"/>
  <c r="I42" i="44" s="1"/>
  <c r="J42" i="44"/>
  <c r="H43" i="44"/>
  <c r="I43" i="44"/>
  <c r="J43" i="44"/>
  <c r="K43" i="44"/>
  <c r="H44" i="44"/>
  <c r="I44" i="44"/>
  <c r="J44" i="44"/>
  <c r="K44" i="44"/>
  <c r="H45" i="44"/>
  <c r="I45" i="44"/>
  <c r="J45" i="44"/>
  <c r="K45" i="44"/>
  <c r="H46" i="44"/>
  <c r="I46" i="44"/>
  <c r="J46" i="44"/>
  <c r="K46" i="44"/>
  <c r="H47" i="44"/>
  <c r="I47" i="44"/>
  <c r="J47" i="44"/>
  <c r="K47" i="44"/>
  <c r="H48" i="44"/>
  <c r="I48" i="44"/>
  <c r="J48" i="44"/>
  <c r="K48" i="44"/>
  <c r="H49" i="44"/>
  <c r="I49" i="44"/>
  <c r="J49" i="44"/>
  <c r="K49" i="44"/>
  <c r="H50" i="44"/>
  <c r="I50" i="44"/>
  <c r="J50" i="44"/>
  <c r="K50" i="44"/>
  <c r="H51" i="44"/>
  <c r="I51" i="44"/>
  <c r="J51" i="44"/>
  <c r="K51" i="44"/>
  <c r="H58" i="44"/>
  <c r="H59" i="44"/>
  <c r="J59" i="44"/>
  <c r="K59" i="44"/>
  <c r="H60" i="44"/>
  <c r="J60" i="44"/>
  <c r="K60" i="44"/>
  <c r="H61" i="44"/>
  <c r="J61" i="44"/>
  <c r="K61" i="44"/>
  <c r="H62" i="44"/>
  <c r="J62" i="44"/>
  <c r="K62" i="44"/>
  <c r="H63" i="44"/>
  <c r="J63" i="44"/>
  <c r="K63" i="44"/>
  <c r="H64" i="44"/>
  <c r="J64" i="44"/>
  <c r="K64" i="44"/>
  <c r="H65" i="44"/>
  <c r="J65" i="44"/>
  <c r="K65" i="44"/>
  <c r="H66" i="44"/>
  <c r="J66" i="44"/>
  <c r="K66" i="44"/>
  <c r="H67" i="44"/>
  <c r="J67" i="44"/>
  <c r="K67" i="44"/>
  <c r="H72" i="44"/>
  <c r="H11" i="124"/>
  <c r="J11" i="124"/>
  <c r="K11" i="124" s="1"/>
  <c r="H12" i="124"/>
  <c r="J12" i="124"/>
  <c r="K12" i="124"/>
  <c r="K21" i="124" s="1"/>
  <c r="K22" i="124" s="1"/>
  <c r="K23" i="124" s="1"/>
  <c r="K24" i="124" s="1"/>
  <c r="H13" i="124"/>
  <c r="J13" i="124"/>
  <c r="K13" i="124"/>
  <c r="H14" i="124"/>
  <c r="J14" i="124"/>
  <c r="K14" i="124"/>
  <c r="H15" i="124"/>
  <c r="J15" i="124"/>
  <c r="K15" i="124"/>
  <c r="H16" i="124"/>
  <c r="J16" i="124"/>
  <c r="K16" i="124"/>
  <c r="H17" i="124"/>
  <c r="J17" i="124"/>
  <c r="K17" i="124"/>
  <c r="H18" i="124"/>
  <c r="J18" i="124"/>
  <c r="K18" i="124"/>
  <c r="H19" i="124"/>
  <c r="J19" i="124"/>
  <c r="K19" i="124"/>
  <c r="H20" i="124"/>
  <c r="J20" i="124"/>
  <c r="K20" i="124"/>
  <c r="H30" i="124"/>
  <c r="J30" i="124"/>
  <c r="K30" i="124"/>
  <c r="H31" i="124"/>
  <c r="J31" i="124"/>
  <c r="K31" i="124"/>
  <c r="H32" i="124"/>
  <c r="J32" i="124"/>
  <c r="K32" i="124"/>
  <c r="H33" i="124"/>
  <c r="J33" i="124"/>
  <c r="K33" i="124"/>
  <c r="H34" i="124"/>
  <c r="J34" i="124"/>
  <c r="K34" i="124"/>
  <c r="H35" i="124"/>
  <c r="J35" i="124"/>
  <c r="K35" i="124"/>
  <c r="H42" i="124"/>
  <c r="I42" i="124" s="1"/>
  <c r="J42" i="124"/>
  <c r="H44" i="124"/>
  <c r="I44" i="124"/>
  <c r="J44" i="124"/>
  <c r="K44" i="124"/>
  <c r="H45" i="124"/>
  <c r="I45" i="124"/>
  <c r="J45" i="124"/>
  <c r="K45" i="124"/>
  <c r="H46" i="124"/>
  <c r="I46" i="124"/>
  <c r="J46" i="124"/>
  <c r="K46" i="124"/>
  <c r="H47" i="124"/>
  <c r="I47" i="124"/>
  <c r="J47" i="124"/>
  <c r="K47" i="124"/>
  <c r="H48" i="124"/>
  <c r="I48" i="124"/>
  <c r="J48" i="124"/>
  <c r="K48" i="124"/>
  <c r="H49" i="124"/>
  <c r="I49" i="124"/>
  <c r="J49" i="124"/>
  <c r="K49" i="124"/>
  <c r="H50" i="124"/>
  <c r="I50" i="124"/>
  <c r="J50" i="124"/>
  <c r="K50" i="124"/>
  <c r="H51" i="124"/>
  <c r="I51" i="124"/>
  <c r="J51" i="124"/>
  <c r="K51" i="124"/>
  <c r="H58" i="124"/>
  <c r="H61" i="124"/>
  <c r="J61" i="124"/>
  <c r="K61" i="124"/>
  <c r="H62" i="124"/>
  <c r="J62" i="124"/>
  <c r="K62" i="124"/>
  <c r="H63" i="124"/>
  <c r="J63" i="124"/>
  <c r="K63" i="124"/>
  <c r="H64" i="124"/>
  <c r="J64" i="124"/>
  <c r="K64" i="124"/>
  <c r="H65" i="124"/>
  <c r="J65" i="124"/>
  <c r="K65" i="124"/>
  <c r="H66" i="124"/>
  <c r="J66" i="124"/>
  <c r="K66" i="124"/>
  <c r="H67" i="124"/>
  <c r="J67" i="124"/>
  <c r="K67" i="124"/>
  <c r="H72" i="124"/>
  <c r="H11" i="122"/>
  <c r="K11" i="122"/>
  <c r="H12" i="122"/>
  <c r="J12" i="122"/>
  <c r="K12" i="122"/>
  <c r="H13" i="122"/>
  <c r="J13" i="122"/>
  <c r="K13" i="122"/>
  <c r="H14" i="122"/>
  <c r="J14" i="122"/>
  <c r="K14" i="122"/>
  <c r="H15" i="122"/>
  <c r="J15" i="122"/>
  <c r="K15" i="122"/>
  <c r="H16" i="122"/>
  <c r="J16" i="122"/>
  <c r="K16" i="122"/>
  <c r="H17" i="122"/>
  <c r="J17" i="122"/>
  <c r="K17" i="122"/>
  <c r="H18" i="122"/>
  <c r="J18" i="122"/>
  <c r="K18" i="122"/>
  <c r="H19" i="122"/>
  <c r="J19" i="122"/>
  <c r="K19" i="122"/>
  <c r="H20" i="122"/>
  <c r="J20" i="122"/>
  <c r="K20" i="122"/>
  <c r="H29" i="122"/>
  <c r="J29" i="122"/>
  <c r="K29" i="122" s="1"/>
  <c r="H30" i="122"/>
  <c r="J30" i="122"/>
  <c r="K30" i="122"/>
  <c r="H31" i="122"/>
  <c r="J31" i="122"/>
  <c r="K31" i="122"/>
  <c r="H32" i="122"/>
  <c r="J32" i="122"/>
  <c r="K32" i="122"/>
  <c r="H33" i="122"/>
  <c r="J33" i="122"/>
  <c r="K33" i="122"/>
  <c r="H34" i="122"/>
  <c r="J34" i="122"/>
  <c r="K34" i="122"/>
  <c r="H35" i="122"/>
  <c r="J35" i="122"/>
  <c r="K35" i="122"/>
  <c r="H42" i="122"/>
  <c r="I42" i="122" s="1"/>
  <c r="J42" i="122"/>
  <c r="H43" i="122"/>
  <c r="I43" i="122"/>
  <c r="J43" i="122"/>
  <c r="K43" i="122"/>
  <c r="H44" i="122"/>
  <c r="I44" i="122"/>
  <c r="J44" i="122"/>
  <c r="K44" i="122"/>
  <c r="H45" i="122"/>
  <c r="I45" i="122"/>
  <c r="J45" i="122"/>
  <c r="K45" i="122"/>
  <c r="H46" i="122"/>
  <c r="I46" i="122"/>
  <c r="J46" i="122"/>
  <c r="K46" i="122"/>
  <c r="H47" i="122"/>
  <c r="I47" i="122"/>
  <c r="J47" i="122"/>
  <c r="K47" i="122"/>
  <c r="H48" i="122"/>
  <c r="I48" i="122"/>
  <c r="J48" i="122"/>
  <c r="K48" i="122"/>
  <c r="H49" i="122"/>
  <c r="I49" i="122"/>
  <c r="J49" i="122"/>
  <c r="K49" i="122"/>
  <c r="H50" i="122"/>
  <c r="I50" i="122"/>
  <c r="J50" i="122"/>
  <c r="K50" i="122"/>
  <c r="H51" i="122"/>
  <c r="I51" i="122"/>
  <c r="J51" i="122"/>
  <c r="K51" i="122"/>
  <c r="H58" i="122"/>
  <c r="H59" i="122"/>
  <c r="H60" i="122"/>
  <c r="J60" i="122"/>
  <c r="K60" i="122"/>
  <c r="H61" i="122"/>
  <c r="J61" i="122"/>
  <c r="K61" i="122"/>
  <c r="H62" i="122"/>
  <c r="J62" i="122"/>
  <c r="K62" i="122"/>
  <c r="H63" i="122"/>
  <c r="J63" i="122"/>
  <c r="K63" i="122"/>
  <c r="H64" i="122"/>
  <c r="J64" i="122"/>
  <c r="K64" i="122"/>
  <c r="H65" i="122"/>
  <c r="J65" i="122"/>
  <c r="K65" i="122"/>
  <c r="H66" i="122"/>
  <c r="J66" i="122"/>
  <c r="K66" i="122"/>
  <c r="H67" i="122"/>
  <c r="J67" i="122"/>
  <c r="K67" i="122"/>
  <c r="H72" i="122"/>
  <c r="H11" i="121"/>
  <c r="J11" i="121"/>
  <c r="K11" i="121" s="1"/>
  <c r="H12" i="121"/>
  <c r="J12" i="121"/>
  <c r="K12" i="121"/>
  <c r="H13" i="121"/>
  <c r="J13" i="121"/>
  <c r="K13" i="121"/>
  <c r="H14" i="121"/>
  <c r="J14" i="121"/>
  <c r="K14" i="121"/>
  <c r="H15" i="121"/>
  <c r="J15" i="121"/>
  <c r="K15" i="121"/>
  <c r="H16" i="121"/>
  <c r="J16" i="121"/>
  <c r="K16" i="121"/>
  <c r="H17" i="121"/>
  <c r="J17" i="121"/>
  <c r="K17" i="121"/>
  <c r="H18" i="121"/>
  <c r="J18" i="121"/>
  <c r="K18" i="121"/>
  <c r="H19" i="121"/>
  <c r="J19" i="121"/>
  <c r="K19" i="121"/>
  <c r="H20" i="121"/>
  <c r="J20" i="121"/>
  <c r="K20" i="121"/>
  <c r="H29" i="121"/>
  <c r="J29" i="121"/>
  <c r="K29" i="121" s="1"/>
  <c r="H30" i="121"/>
  <c r="J30" i="121"/>
  <c r="K30" i="121"/>
  <c r="H31" i="121"/>
  <c r="J31" i="121"/>
  <c r="K31" i="121"/>
  <c r="H32" i="121"/>
  <c r="J32" i="121"/>
  <c r="K32" i="121"/>
  <c r="H33" i="121"/>
  <c r="J33" i="121"/>
  <c r="K33" i="121"/>
  <c r="H34" i="121"/>
  <c r="J34" i="121"/>
  <c r="K34" i="121"/>
  <c r="H35" i="121"/>
  <c r="J35" i="121"/>
  <c r="K35" i="121"/>
  <c r="H42" i="121"/>
  <c r="I42" i="121" s="1"/>
  <c r="K42" i="121" s="1"/>
  <c r="H43" i="121"/>
  <c r="I43" i="121"/>
  <c r="J43" i="121"/>
  <c r="K43" i="121"/>
  <c r="H44" i="121"/>
  <c r="I44" i="121"/>
  <c r="J44" i="121"/>
  <c r="K44" i="121"/>
  <c r="H45" i="121"/>
  <c r="I45" i="121"/>
  <c r="J45" i="121"/>
  <c r="K45" i="121"/>
  <c r="H46" i="121"/>
  <c r="I46" i="121"/>
  <c r="J46" i="121"/>
  <c r="K46" i="121"/>
  <c r="H47" i="121"/>
  <c r="I47" i="121"/>
  <c r="J47" i="121"/>
  <c r="K47" i="121"/>
  <c r="H48" i="121"/>
  <c r="I48" i="121"/>
  <c r="J48" i="121"/>
  <c r="K48" i="121"/>
  <c r="H49" i="121"/>
  <c r="I49" i="121"/>
  <c r="J49" i="121"/>
  <c r="K49" i="121"/>
  <c r="H50" i="121"/>
  <c r="I50" i="121"/>
  <c r="J50" i="121"/>
  <c r="K50" i="121"/>
  <c r="H51" i="121"/>
  <c r="I51" i="121"/>
  <c r="J51" i="121"/>
  <c r="K51" i="121"/>
  <c r="H58" i="121"/>
  <c r="H59" i="121"/>
  <c r="H60" i="121"/>
  <c r="J60" i="121"/>
  <c r="K60" i="121"/>
  <c r="H61" i="121"/>
  <c r="J61" i="121"/>
  <c r="K61" i="121"/>
  <c r="H62" i="121"/>
  <c r="J62" i="121"/>
  <c r="K62" i="121"/>
  <c r="H63" i="121"/>
  <c r="J63" i="121"/>
  <c r="K63" i="121"/>
  <c r="H64" i="121"/>
  <c r="J64" i="121"/>
  <c r="K64" i="121"/>
  <c r="H65" i="121"/>
  <c r="J65" i="121"/>
  <c r="K65" i="121"/>
  <c r="H66" i="121"/>
  <c r="J66" i="121"/>
  <c r="K66" i="121"/>
  <c r="H67" i="121"/>
  <c r="J67" i="121"/>
  <c r="K67" i="121"/>
  <c r="H11" i="123"/>
  <c r="J11" i="123"/>
  <c r="K11" i="123" s="1"/>
  <c r="H12" i="123"/>
  <c r="J12" i="123"/>
  <c r="K12" i="123" s="1"/>
  <c r="H13" i="123"/>
  <c r="J13" i="123"/>
  <c r="K13" i="123" s="1"/>
  <c r="H14" i="123"/>
  <c r="J14" i="123"/>
  <c r="K14" i="123"/>
  <c r="H15" i="123"/>
  <c r="J15" i="123"/>
  <c r="K15" i="123"/>
  <c r="H16" i="123"/>
  <c r="J16" i="123"/>
  <c r="K16" i="123"/>
  <c r="H17" i="123"/>
  <c r="J17" i="123"/>
  <c r="K17" i="123"/>
  <c r="H18" i="123"/>
  <c r="J18" i="123"/>
  <c r="K18" i="123"/>
  <c r="H19" i="123"/>
  <c r="J19" i="123"/>
  <c r="K19" i="123"/>
  <c r="H20" i="123"/>
  <c r="J20" i="123"/>
  <c r="K20" i="123"/>
  <c r="H29" i="123"/>
  <c r="J29" i="123"/>
  <c r="K29" i="123" s="1"/>
  <c r="H30" i="123"/>
  <c r="J30" i="123"/>
  <c r="K30" i="123"/>
  <c r="H31" i="123"/>
  <c r="J31" i="123"/>
  <c r="K31" i="123"/>
  <c r="H32" i="123"/>
  <c r="J32" i="123"/>
  <c r="K32" i="123"/>
  <c r="H33" i="123"/>
  <c r="J33" i="123"/>
  <c r="K33" i="123"/>
  <c r="H34" i="123"/>
  <c r="J34" i="123"/>
  <c r="K34" i="123"/>
  <c r="H35" i="123"/>
  <c r="J35" i="123"/>
  <c r="K35" i="123"/>
  <c r="H42" i="123"/>
  <c r="I42" i="123" s="1"/>
  <c r="J42" i="123"/>
  <c r="H43" i="123"/>
  <c r="I43" i="123"/>
  <c r="J43" i="123"/>
  <c r="K43" i="123"/>
  <c r="H44" i="123"/>
  <c r="I44" i="123"/>
  <c r="J44" i="123"/>
  <c r="K44" i="123"/>
  <c r="H45" i="123"/>
  <c r="I45" i="123"/>
  <c r="J45" i="123"/>
  <c r="K45" i="123"/>
  <c r="H46" i="123"/>
  <c r="I46" i="123"/>
  <c r="J46" i="123"/>
  <c r="K46" i="123"/>
  <c r="H47" i="123"/>
  <c r="I47" i="123"/>
  <c r="J47" i="123"/>
  <c r="K47" i="123"/>
  <c r="H48" i="123"/>
  <c r="I48" i="123"/>
  <c r="J48" i="123"/>
  <c r="K48" i="123"/>
  <c r="H49" i="123"/>
  <c r="I49" i="123"/>
  <c r="J49" i="123"/>
  <c r="K49" i="123"/>
  <c r="H50" i="123"/>
  <c r="I50" i="123"/>
  <c r="J50" i="123"/>
  <c r="K50" i="123"/>
  <c r="H51" i="123"/>
  <c r="I51" i="123"/>
  <c r="J51" i="123"/>
  <c r="K51" i="123"/>
  <c r="H58" i="123"/>
  <c r="H59" i="123"/>
  <c r="H60" i="123"/>
  <c r="H61" i="123"/>
  <c r="J61" i="123"/>
  <c r="K61" i="123"/>
  <c r="H62" i="123"/>
  <c r="J62" i="123"/>
  <c r="K62" i="123"/>
  <c r="H63" i="123"/>
  <c r="J63" i="123"/>
  <c r="K63" i="123"/>
  <c r="H64" i="123"/>
  <c r="J64" i="123"/>
  <c r="K64" i="123"/>
  <c r="H65" i="123"/>
  <c r="J65" i="123"/>
  <c r="K65" i="123"/>
  <c r="H66" i="123"/>
  <c r="J66" i="123"/>
  <c r="K66" i="123"/>
  <c r="H67" i="123"/>
  <c r="J67" i="123"/>
  <c r="K67" i="123"/>
  <c r="B6" i="43"/>
  <c r="F6" i="43" s="1"/>
  <c r="H11" i="43"/>
  <c r="K11" i="43"/>
  <c r="H12" i="43"/>
  <c r="J12" i="43"/>
  <c r="K12" i="43"/>
  <c r="H13" i="43"/>
  <c r="J13" i="43"/>
  <c r="K13" i="43"/>
  <c r="H14" i="43"/>
  <c r="J14" i="43"/>
  <c r="K14" i="43"/>
  <c r="H15" i="43"/>
  <c r="J15" i="43"/>
  <c r="K15" i="43"/>
  <c r="H16" i="43"/>
  <c r="J16" i="43"/>
  <c r="K16" i="43"/>
  <c r="H17" i="43"/>
  <c r="J17" i="43"/>
  <c r="K17" i="43"/>
  <c r="H18" i="43"/>
  <c r="J18" i="43"/>
  <c r="K18" i="43"/>
  <c r="H19" i="43"/>
  <c r="J19" i="43"/>
  <c r="K19" i="43"/>
  <c r="H20" i="43"/>
  <c r="J20" i="43"/>
  <c r="K20" i="43"/>
  <c r="H29" i="43"/>
  <c r="J29" i="43"/>
  <c r="K29" i="43" s="1"/>
  <c r="H30" i="43"/>
  <c r="J30" i="43"/>
  <c r="K30" i="43"/>
  <c r="H31" i="43"/>
  <c r="J31" i="43"/>
  <c r="K31" i="43"/>
  <c r="H32" i="43"/>
  <c r="J32" i="43"/>
  <c r="K32" i="43"/>
  <c r="H33" i="43"/>
  <c r="J33" i="43"/>
  <c r="K33" i="43"/>
  <c r="H34" i="43"/>
  <c r="J34" i="43"/>
  <c r="K34" i="43"/>
  <c r="H35" i="43"/>
  <c r="J35" i="43"/>
  <c r="K35" i="43"/>
  <c r="H42" i="43"/>
  <c r="I42" i="43" s="1"/>
  <c r="J42" i="43"/>
  <c r="K42" i="43" s="1"/>
  <c r="H43" i="43"/>
  <c r="I43" i="43"/>
  <c r="J43" i="43"/>
  <c r="K43" i="43"/>
  <c r="H44" i="43"/>
  <c r="I44" i="43"/>
  <c r="J44" i="43"/>
  <c r="K44" i="43"/>
  <c r="H45" i="43"/>
  <c r="I45" i="43"/>
  <c r="J45" i="43"/>
  <c r="K45" i="43"/>
  <c r="H46" i="43"/>
  <c r="I46" i="43"/>
  <c r="J46" i="43"/>
  <c r="K46" i="43"/>
  <c r="H47" i="43"/>
  <c r="I47" i="43"/>
  <c r="J47" i="43"/>
  <c r="K47" i="43"/>
  <c r="H48" i="43"/>
  <c r="I48" i="43"/>
  <c r="J48" i="43"/>
  <c r="K48" i="43"/>
  <c r="H49" i="43"/>
  <c r="I49" i="43"/>
  <c r="J49" i="43"/>
  <c r="K49" i="43"/>
  <c r="H50" i="43"/>
  <c r="I50" i="43"/>
  <c r="J50" i="43"/>
  <c r="K50" i="43"/>
  <c r="H51" i="43"/>
  <c r="I51" i="43"/>
  <c r="J51" i="43"/>
  <c r="K51" i="43"/>
  <c r="H58" i="43"/>
  <c r="H59" i="43"/>
  <c r="H60" i="43"/>
  <c r="J60" i="43"/>
  <c r="K60" i="43"/>
  <c r="H61" i="43"/>
  <c r="J61" i="43"/>
  <c r="K61" i="43"/>
  <c r="H62" i="43"/>
  <c r="J62" i="43"/>
  <c r="K62" i="43"/>
  <c r="H63" i="43"/>
  <c r="J63" i="43"/>
  <c r="K63" i="43"/>
  <c r="H64" i="43"/>
  <c r="J64" i="43"/>
  <c r="K64" i="43"/>
  <c r="H65" i="43"/>
  <c r="J65" i="43"/>
  <c r="K65" i="43"/>
  <c r="H66" i="43"/>
  <c r="J66" i="43"/>
  <c r="K66" i="43"/>
  <c r="H67" i="43"/>
  <c r="J67" i="43"/>
  <c r="K67" i="43"/>
  <c r="B6" i="42"/>
  <c r="H11" i="42"/>
  <c r="J11" i="42"/>
  <c r="K11" i="42" s="1"/>
  <c r="H12" i="42"/>
  <c r="J12" i="42"/>
  <c r="K12" i="42"/>
  <c r="H13" i="42"/>
  <c r="J13" i="42"/>
  <c r="K13" i="42"/>
  <c r="H14" i="42"/>
  <c r="J14" i="42"/>
  <c r="K14" i="42"/>
  <c r="H15" i="42"/>
  <c r="J15" i="42"/>
  <c r="K15" i="42"/>
  <c r="H16" i="42"/>
  <c r="J16" i="42"/>
  <c r="K16" i="42"/>
  <c r="H17" i="42"/>
  <c r="J17" i="42"/>
  <c r="K17" i="42"/>
  <c r="H18" i="42"/>
  <c r="J18" i="42"/>
  <c r="K18" i="42"/>
  <c r="H19" i="42"/>
  <c r="J19" i="42"/>
  <c r="K19" i="42"/>
  <c r="H20" i="42"/>
  <c r="J20" i="42"/>
  <c r="K20" i="42"/>
  <c r="H29" i="42"/>
  <c r="J29" i="42"/>
  <c r="K29" i="42" s="1"/>
  <c r="H30" i="42"/>
  <c r="J30" i="42"/>
  <c r="K30" i="42"/>
  <c r="H31" i="42"/>
  <c r="J31" i="42"/>
  <c r="K31" i="42"/>
  <c r="H32" i="42"/>
  <c r="J32" i="42"/>
  <c r="K32" i="42"/>
  <c r="H33" i="42"/>
  <c r="J33" i="42"/>
  <c r="K33" i="42"/>
  <c r="H34" i="42"/>
  <c r="J34" i="42"/>
  <c r="K34" i="42"/>
  <c r="H35" i="42"/>
  <c r="J35" i="42"/>
  <c r="K35" i="42"/>
  <c r="H42" i="42"/>
  <c r="I42" i="42" s="1"/>
  <c r="J42" i="42"/>
  <c r="K42" i="42" s="1"/>
  <c r="H43" i="42"/>
  <c r="I43" i="42"/>
  <c r="J43" i="42"/>
  <c r="K43" i="42"/>
  <c r="H44" i="42"/>
  <c r="I44" i="42"/>
  <c r="J44" i="42"/>
  <c r="K44" i="42"/>
  <c r="H45" i="42"/>
  <c r="I45" i="42"/>
  <c r="J45" i="42"/>
  <c r="K45" i="42"/>
  <c r="H46" i="42"/>
  <c r="I46" i="42"/>
  <c r="J46" i="42"/>
  <c r="K46" i="42"/>
  <c r="H47" i="42"/>
  <c r="I47" i="42"/>
  <c r="J47" i="42"/>
  <c r="K47" i="42"/>
  <c r="H48" i="42"/>
  <c r="I48" i="42"/>
  <c r="J48" i="42"/>
  <c r="K48" i="42"/>
  <c r="H49" i="42"/>
  <c r="I49" i="42"/>
  <c r="J49" i="42"/>
  <c r="K49" i="42"/>
  <c r="H50" i="42"/>
  <c r="I50" i="42"/>
  <c r="J50" i="42"/>
  <c r="K50" i="42"/>
  <c r="H51" i="42"/>
  <c r="I51" i="42"/>
  <c r="J51" i="42"/>
  <c r="K51" i="42"/>
  <c r="H58" i="42"/>
  <c r="H59" i="42"/>
  <c r="H60" i="42"/>
  <c r="J60" i="42"/>
  <c r="K60" i="42"/>
  <c r="H61" i="42"/>
  <c r="J61" i="42"/>
  <c r="K61" i="42"/>
  <c r="H62" i="42"/>
  <c r="J62" i="42"/>
  <c r="K62" i="42"/>
  <c r="H63" i="42"/>
  <c r="J63" i="42"/>
  <c r="K63" i="42"/>
  <c r="H64" i="42"/>
  <c r="J64" i="42"/>
  <c r="K64" i="42"/>
  <c r="H65" i="42"/>
  <c r="J65" i="42"/>
  <c r="K65" i="42"/>
  <c r="H66" i="42"/>
  <c r="J66" i="42"/>
  <c r="K66" i="42"/>
  <c r="H67" i="42"/>
  <c r="J67" i="42"/>
  <c r="K67" i="42"/>
  <c r="H72" i="42"/>
  <c r="B6" i="39"/>
  <c r="H11" i="39"/>
  <c r="J11" i="39"/>
  <c r="K11" i="39" s="1"/>
  <c r="H12" i="39"/>
  <c r="J12" i="39"/>
  <c r="K12" i="39" s="1"/>
  <c r="H13" i="39"/>
  <c r="J13" i="39"/>
  <c r="K13" i="39"/>
  <c r="H14" i="39"/>
  <c r="J14" i="39"/>
  <c r="K14" i="39"/>
  <c r="H15" i="39"/>
  <c r="J15" i="39"/>
  <c r="K15" i="39"/>
  <c r="H16" i="39"/>
  <c r="J16" i="39"/>
  <c r="K16" i="39"/>
  <c r="H17" i="39"/>
  <c r="J17" i="39"/>
  <c r="K17" i="39"/>
  <c r="H18" i="39"/>
  <c r="J18" i="39"/>
  <c r="K18" i="39"/>
  <c r="H19" i="39"/>
  <c r="J19" i="39"/>
  <c r="K19" i="39"/>
  <c r="H20" i="39"/>
  <c r="J20" i="39"/>
  <c r="K20" i="39"/>
  <c r="H29" i="39"/>
  <c r="J29" i="39"/>
  <c r="K29" i="39" s="1"/>
  <c r="K36" i="39" s="1"/>
  <c r="K37" i="39" s="1"/>
  <c r="H30" i="39"/>
  <c r="J30" i="39"/>
  <c r="K30" i="39"/>
  <c r="H31" i="39"/>
  <c r="J31" i="39"/>
  <c r="K31" i="39"/>
  <c r="H32" i="39"/>
  <c r="J32" i="39"/>
  <c r="K32" i="39"/>
  <c r="H33" i="39"/>
  <c r="J33" i="39"/>
  <c r="K33" i="39"/>
  <c r="H34" i="39"/>
  <c r="J34" i="39"/>
  <c r="K34" i="39"/>
  <c r="H35" i="39"/>
  <c r="J35" i="39"/>
  <c r="K35" i="39"/>
  <c r="H42" i="39"/>
  <c r="J42" i="39"/>
  <c r="K42" i="39" s="1"/>
  <c r="H43" i="39"/>
  <c r="I43" i="39"/>
  <c r="J43" i="39"/>
  <c r="K43" i="39"/>
  <c r="H44" i="39"/>
  <c r="I44" i="39"/>
  <c r="J44" i="39"/>
  <c r="K44" i="39"/>
  <c r="H45" i="39"/>
  <c r="I45" i="39"/>
  <c r="J45" i="39"/>
  <c r="K45" i="39"/>
  <c r="H46" i="39"/>
  <c r="I46" i="39"/>
  <c r="J46" i="39"/>
  <c r="K46" i="39"/>
  <c r="H47" i="39"/>
  <c r="I47" i="39"/>
  <c r="J47" i="39"/>
  <c r="K47" i="39"/>
  <c r="H48" i="39"/>
  <c r="I48" i="39"/>
  <c r="J48" i="39"/>
  <c r="K48" i="39"/>
  <c r="H49" i="39"/>
  <c r="I49" i="39"/>
  <c r="J49" i="39"/>
  <c r="K49" i="39"/>
  <c r="H50" i="39"/>
  <c r="I50" i="39"/>
  <c r="J50" i="39"/>
  <c r="K50" i="39"/>
  <c r="H51" i="39"/>
  <c r="I51" i="39"/>
  <c r="J51" i="39"/>
  <c r="K51" i="39"/>
  <c r="H58" i="39"/>
  <c r="H59" i="39"/>
  <c r="H60" i="39"/>
  <c r="H61" i="39"/>
  <c r="J61" i="39"/>
  <c r="K61" i="39"/>
  <c r="H62" i="39"/>
  <c r="J62" i="39"/>
  <c r="K62" i="39"/>
  <c r="H63" i="39"/>
  <c r="J63" i="39"/>
  <c r="K63" i="39"/>
  <c r="H64" i="39"/>
  <c r="J64" i="39"/>
  <c r="K64" i="39"/>
  <c r="H65" i="39"/>
  <c r="J65" i="39"/>
  <c r="K65" i="39"/>
  <c r="H66" i="39"/>
  <c r="J66" i="39"/>
  <c r="K66" i="39"/>
  <c r="H67" i="39"/>
  <c r="J67" i="39"/>
  <c r="K67" i="39"/>
  <c r="H72" i="39"/>
  <c r="B6" i="38"/>
  <c r="K6" i="38" s="1"/>
  <c r="H11" i="38"/>
  <c r="J11" i="38"/>
  <c r="K11" i="38" s="1"/>
  <c r="H12" i="38"/>
  <c r="J12" i="38"/>
  <c r="K12" i="38"/>
  <c r="H13" i="38"/>
  <c r="J13" i="38"/>
  <c r="K13" i="38"/>
  <c r="H14" i="38"/>
  <c r="J14" i="38"/>
  <c r="K14" i="38"/>
  <c r="H15" i="38"/>
  <c r="J15" i="38"/>
  <c r="K15" i="38"/>
  <c r="H16" i="38"/>
  <c r="J16" i="38"/>
  <c r="K16" i="38"/>
  <c r="H17" i="38"/>
  <c r="J17" i="38"/>
  <c r="K17" i="38"/>
  <c r="H18" i="38"/>
  <c r="J18" i="38"/>
  <c r="K18" i="38"/>
  <c r="H19" i="38"/>
  <c r="J19" i="38"/>
  <c r="K19" i="38"/>
  <c r="H20" i="38"/>
  <c r="J20" i="38"/>
  <c r="K20" i="38"/>
  <c r="H29" i="38"/>
  <c r="J29" i="38"/>
  <c r="K29" i="38" s="1"/>
  <c r="H30" i="38"/>
  <c r="J30" i="38"/>
  <c r="K30" i="38"/>
  <c r="H31" i="38"/>
  <c r="J31" i="38"/>
  <c r="K31" i="38"/>
  <c r="H32" i="38"/>
  <c r="J32" i="38"/>
  <c r="K32" i="38"/>
  <c r="H33" i="38"/>
  <c r="J33" i="38"/>
  <c r="K33" i="38"/>
  <c r="H34" i="38"/>
  <c r="J34" i="38"/>
  <c r="K34" i="38"/>
  <c r="H35" i="38"/>
  <c r="J35" i="38"/>
  <c r="K35" i="38"/>
  <c r="H42" i="38"/>
  <c r="J42" i="38"/>
  <c r="K42" i="38" s="1"/>
  <c r="H43" i="38"/>
  <c r="I43" i="38"/>
  <c r="J43" i="38"/>
  <c r="K43" i="38"/>
  <c r="H44" i="38"/>
  <c r="I44" i="38"/>
  <c r="J44" i="38"/>
  <c r="K44" i="38"/>
  <c r="H45" i="38"/>
  <c r="I45" i="38"/>
  <c r="J45" i="38"/>
  <c r="K45" i="38"/>
  <c r="H46" i="38"/>
  <c r="I46" i="38"/>
  <c r="J46" i="38"/>
  <c r="K46" i="38"/>
  <c r="H47" i="38"/>
  <c r="I47" i="38"/>
  <c r="J47" i="38"/>
  <c r="K47" i="38"/>
  <c r="H48" i="38"/>
  <c r="I48" i="38"/>
  <c r="J48" i="38"/>
  <c r="K48" i="38"/>
  <c r="H49" i="38"/>
  <c r="I49" i="38"/>
  <c r="J49" i="38"/>
  <c r="K49" i="38"/>
  <c r="H50" i="38"/>
  <c r="I50" i="38"/>
  <c r="J50" i="38"/>
  <c r="K50" i="38"/>
  <c r="H51" i="38"/>
  <c r="I51" i="38"/>
  <c r="J51" i="38"/>
  <c r="K51" i="38"/>
  <c r="H58" i="38"/>
  <c r="H59" i="38"/>
  <c r="H60" i="38"/>
  <c r="J60" i="38"/>
  <c r="K60" i="38"/>
  <c r="H61" i="38"/>
  <c r="J61" i="38"/>
  <c r="K61" i="38"/>
  <c r="H62" i="38"/>
  <c r="J62" i="38"/>
  <c r="K62" i="38"/>
  <c r="H63" i="38"/>
  <c r="J63" i="38"/>
  <c r="K63" i="38"/>
  <c r="H64" i="38"/>
  <c r="J64" i="38"/>
  <c r="K64" i="38"/>
  <c r="H65" i="38"/>
  <c r="J65" i="38"/>
  <c r="K65" i="38"/>
  <c r="H66" i="38"/>
  <c r="J66" i="38"/>
  <c r="K66" i="38"/>
  <c r="H67" i="38"/>
  <c r="J67" i="38"/>
  <c r="K67" i="38"/>
  <c r="H72" i="38"/>
  <c r="B6" i="37"/>
  <c r="F6" i="37" s="1"/>
  <c r="B6" i="34"/>
  <c r="K6" i="34" s="1"/>
  <c r="B6" i="33"/>
  <c r="F6" i="33" s="1"/>
  <c r="B6" i="32"/>
  <c r="F6" i="32" s="1"/>
  <c r="B6" i="31"/>
  <c r="F6" i="31" s="1"/>
  <c r="H11" i="31"/>
  <c r="J11" i="31"/>
  <c r="K11" i="31"/>
  <c r="H12" i="31"/>
  <c r="J12" i="31"/>
  <c r="K12" i="31"/>
  <c r="H13" i="31"/>
  <c r="J13" i="31"/>
  <c r="K13" i="31"/>
  <c r="H14" i="31"/>
  <c r="J14" i="31"/>
  <c r="K14" i="31"/>
  <c r="H15" i="31"/>
  <c r="J15" i="31"/>
  <c r="K15" i="31"/>
  <c r="H16" i="31"/>
  <c r="J16" i="31"/>
  <c r="K16" i="31"/>
  <c r="H17" i="31"/>
  <c r="J17" i="31"/>
  <c r="K17" i="31"/>
  <c r="H18" i="31"/>
  <c r="J18" i="31"/>
  <c r="K18" i="31"/>
  <c r="H19" i="31"/>
  <c r="J19" i="31"/>
  <c r="K19" i="31"/>
  <c r="H20" i="31"/>
  <c r="J20" i="31"/>
  <c r="K20" i="31"/>
  <c r="H29" i="31"/>
  <c r="J29" i="31"/>
  <c r="K29" i="31" s="1"/>
  <c r="H30" i="31"/>
  <c r="J30" i="31"/>
  <c r="K30" i="31"/>
  <c r="H31" i="31"/>
  <c r="J31" i="31"/>
  <c r="K31" i="31"/>
  <c r="H32" i="31"/>
  <c r="J32" i="31"/>
  <c r="K32" i="31"/>
  <c r="H33" i="31"/>
  <c r="J33" i="31"/>
  <c r="K33" i="31"/>
  <c r="H34" i="31"/>
  <c r="J34" i="31"/>
  <c r="K34" i="31"/>
  <c r="H35" i="31"/>
  <c r="J35" i="31"/>
  <c r="K35" i="31"/>
  <c r="H43" i="31"/>
  <c r="I43" i="31"/>
  <c r="J43" i="31"/>
  <c r="K43" i="31"/>
  <c r="H44" i="31"/>
  <c r="I44" i="31"/>
  <c r="J44" i="31"/>
  <c r="K44" i="31"/>
  <c r="H45" i="31"/>
  <c r="I45" i="31"/>
  <c r="J45" i="31"/>
  <c r="K45" i="31"/>
  <c r="H46" i="31"/>
  <c r="I46" i="31"/>
  <c r="J46" i="31"/>
  <c r="K46" i="31"/>
  <c r="H47" i="31"/>
  <c r="I47" i="31"/>
  <c r="J47" i="31"/>
  <c r="K47" i="31"/>
  <c r="H48" i="31"/>
  <c r="I48" i="31"/>
  <c r="J48" i="31"/>
  <c r="K48" i="31"/>
  <c r="H49" i="31"/>
  <c r="I49" i="31"/>
  <c r="J49" i="31"/>
  <c r="K49" i="31"/>
  <c r="H50" i="31"/>
  <c r="I50" i="31"/>
  <c r="J50" i="31"/>
  <c r="K50" i="31"/>
  <c r="H51" i="31"/>
  <c r="I51" i="31"/>
  <c r="J51" i="31"/>
  <c r="K51" i="31"/>
  <c r="H58" i="31"/>
  <c r="H59" i="31"/>
  <c r="H60" i="31"/>
  <c r="J60" i="31"/>
  <c r="K60" i="31"/>
  <c r="H61" i="31"/>
  <c r="J61" i="31"/>
  <c r="K61" i="31"/>
  <c r="H62" i="31"/>
  <c r="J62" i="31"/>
  <c r="K62" i="31"/>
  <c r="H63" i="31"/>
  <c r="J63" i="31"/>
  <c r="K63" i="31"/>
  <c r="H64" i="31"/>
  <c r="J64" i="31"/>
  <c r="K64" i="31"/>
  <c r="H65" i="31"/>
  <c r="J65" i="31"/>
  <c r="K65" i="31"/>
  <c r="H66" i="31"/>
  <c r="J66" i="31"/>
  <c r="K66" i="31"/>
  <c r="H67" i="31"/>
  <c r="J67" i="31"/>
  <c r="K67" i="31"/>
  <c r="H72" i="31"/>
  <c r="B6" i="30"/>
  <c r="F6" i="30" s="1"/>
  <c r="H11" i="30"/>
  <c r="J11" i="30"/>
  <c r="K11" i="30"/>
  <c r="H12" i="30"/>
  <c r="J12" i="30"/>
  <c r="K12" i="30"/>
  <c r="H13" i="30"/>
  <c r="J13" i="30"/>
  <c r="K13" i="30"/>
  <c r="H14" i="30"/>
  <c r="J14" i="30"/>
  <c r="K14" i="30"/>
  <c r="H15" i="30"/>
  <c r="J15" i="30"/>
  <c r="K15" i="30"/>
  <c r="H16" i="30"/>
  <c r="J16" i="30"/>
  <c r="K16" i="30"/>
  <c r="H17" i="30"/>
  <c r="J17" i="30"/>
  <c r="K17" i="30"/>
  <c r="H18" i="30"/>
  <c r="J18" i="30"/>
  <c r="K18" i="30"/>
  <c r="H19" i="30"/>
  <c r="J19" i="30"/>
  <c r="K19" i="30"/>
  <c r="H20" i="30"/>
  <c r="J20" i="30"/>
  <c r="K20" i="30"/>
  <c r="H29" i="30"/>
  <c r="J29" i="30"/>
  <c r="K29" i="30" s="1"/>
  <c r="H30" i="30"/>
  <c r="J30" i="30"/>
  <c r="K30" i="30"/>
  <c r="H31" i="30"/>
  <c r="J31" i="30"/>
  <c r="K31" i="30"/>
  <c r="H32" i="30"/>
  <c r="J32" i="30"/>
  <c r="K32" i="30"/>
  <c r="H33" i="30"/>
  <c r="J33" i="30"/>
  <c r="K33" i="30"/>
  <c r="H34" i="30"/>
  <c r="J34" i="30"/>
  <c r="K34" i="30"/>
  <c r="H35" i="30"/>
  <c r="J35" i="30"/>
  <c r="K35" i="30"/>
  <c r="H43" i="30"/>
  <c r="I43" i="30"/>
  <c r="J43" i="30"/>
  <c r="K43" i="30"/>
  <c r="H44" i="30"/>
  <c r="I44" i="30"/>
  <c r="J44" i="30"/>
  <c r="K44" i="30"/>
  <c r="H45" i="30"/>
  <c r="I45" i="30"/>
  <c r="J45" i="30"/>
  <c r="K45" i="30"/>
  <c r="H46" i="30"/>
  <c r="I46" i="30"/>
  <c r="J46" i="30"/>
  <c r="K46" i="30"/>
  <c r="H47" i="30"/>
  <c r="I47" i="30"/>
  <c r="J47" i="30"/>
  <c r="K47" i="30"/>
  <c r="H48" i="30"/>
  <c r="I48" i="30"/>
  <c r="J48" i="30"/>
  <c r="K48" i="30"/>
  <c r="H49" i="30"/>
  <c r="I49" i="30"/>
  <c r="J49" i="30"/>
  <c r="K49" i="30"/>
  <c r="H50" i="30"/>
  <c r="I50" i="30"/>
  <c r="J50" i="30"/>
  <c r="K50" i="30"/>
  <c r="H51" i="30"/>
  <c r="I51" i="30"/>
  <c r="J51" i="30"/>
  <c r="K51" i="30"/>
  <c r="H58" i="30"/>
  <c r="H59" i="30"/>
  <c r="H60" i="30"/>
  <c r="J60" i="30"/>
  <c r="K60" i="30"/>
  <c r="H61" i="30"/>
  <c r="J61" i="30"/>
  <c r="K61" i="30"/>
  <c r="H62" i="30"/>
  <c r="J62" i="30"/>
  <c r="K62" i="30"/>
  <c r="H63" i="30"/>
  <c r="J63" i="30"/>
  <c r="K63" i="30"/>
  <c r="H64" i="30"/>
  <c r="J64" i="30"/>
  <c r="K64" i="30"/>
  <c r="H65" i="30"/>
  <c r="J65" i="30"/>
  <c r="K65" i="30"/>
  <c r="H66" i="30"/>
  <c r="J66" i="30"/>
  <c r="K66" i="30"/>
  <c r="H67" i="30"/>
  <c r="J67" i="30"/>
  <c r="K67" i="30"/>
  <c r="H72" i="30"/>
  <c r="B6" i="29"/>
  <c r="F6" i="29" s="1"/>
  <c r="B6" i="26"/>
  <c r="K6" i="26" s="1"/>
  <c r="B6" i="24"/>
  <c r="F6" i="24" s="1"/>
  <c r="H11" i="24"/>
  <c r="J11" i="24"/>
  <c r="K11" i="24" s="1"/>
  <c r="H12" i="24"/>
  <c r="J12" i="24"/>
  <c r="K12" i="24" s="1"/>
  <c r="H13" i="24"/>
  <c r="J13" i="24"/>
  <c r="K13" i="24"/>
  <c r="H14" i="24"/>
  <c r="J14" i="24"/>
  <c r="K14" i="24"/>
  <c r="H15" i="24"/>
  <c r="J15" i="24"/>
  <c r="K15" i="24"/>
  <c r="H16" i="24"/>
  <c r="J16" i="24"/>
  <c r="K16" i="24"/>
  <c r="H17" i="24"/>
  <c r="J17" i="24"/>
  <c r="K17" i="24"/>
  <c r="H18" i="24"/>
  <c r="J18" i="24"/>
  <c r="K18" i="24"/>
  <c r="H19" i="24"/>
  <c r="J19" i="24"/>
  <c r="K19" i="24"/>
  <c r="H20" i="24"/>
  <c r="J20" i="24"/>
  <c r="K20" i="24"/>
  <c r="H29" i="24"/>
  <c r="J29" i="24"/>
  <c r="K29" i="24" s="1"/>
  <c r="H30" i="24"/>
  <c r="J30" i="24"/>
  <c r="K30" i="24"/>
  <c r="H31" i="24"/>
  <c r="J31" i="24"/>
  <c r="K31" i="24"/>
  <c r="H32" i="24"/>
  <c r="J32" i="24"/>
  <c r="K32" i="24"/>
  <c r="H33" i="24"/>
  <c r="J33" i="24"/>
  <c r="K33" i="24"/>
  <c r="H34" i="24"/>
  <c r="J34" i="24"/>
  <c r="K34" i="24"/>
  <c r="H35" i="24"/>
  <c r="J35" i="24"/>
  <c r="K35" i="24"/>
  <c r="H42" i="24"/>
  <c r="I42" i="24" s="1"/>
  <c r="K42" i="24" s="1"/>
  <c r="K52" i="24" s="1"/>
  <c r="K53" i="24" s="1"/>
  <c r="J42" i="24"/>
  <c r="H43" i="24"/>
  <c r="I43" i="24"/>
  <c r="J43" i="24"/>
  <c r="K43" i="24"/>
  <c r="H44" i="24"/>
  <c r="I44" i="24"/>
  <c r="J44" i="24"/>
  <c r="K44" i="24"/>
  <c r="H45" i="24"/>
  <c r="I45" i="24"/>
  <c r="J45" i="24"/>
  <c r="K45" i="24"/>
  <c r="H46" i="24"/>
  <c r="I46" i="24"/>
  <c r="J46" i="24"/>
  <c r="K46" i="24"/>
  <c r="H47" i="24"/>
  <c r="I47" i="24"/>
  <c r="J47" i="24"/>
  <c r="K47" i="24"/>
  <c r="H48" i="24"/>
  <c r="I48" i="24"/>
  <c r="J48" i="24"/>
  <c r="K48" i="24"/>
  <c r="H49" i="24"/>
  <c r="I49" i="24"/>
  <c r="J49" i="24"/>
  <c r="K49" i="24"/>
  <c r="H50" i="24"/>
  <c r="I50" i="24"/>
  <c r="J50" i="24"/>
  <c r="K50" i="24"/>
  <c r="H51" i="24"/>
  <c r="I51" i="24"/>
  <c r="J51" i="24"/>
  <c r="K51" i="24"/>
  <c r="H58" i="24"/>
  <c r="H59" i="24"/>
  <c r="H61" i="24"/>
  <c r="J61" i="24"/>
  <c r="K61" i="24"/>
  <c r="H62" i="24"/>
  <c r="J62" i="24"/>
  <c r="K62" i="24"/>
  <c r="H63" i="24"/>
  <c r="J63" i="24"/>
  <c r="K63" i="24"/>
  <c r="H64" i="24"/>
  <c r="J64" i="24"/>
  <c r="K64" i="24"/>
  <c r="H65" i="24"/>
  <c r="J65" i="24"/>
  <c r="K65" i="24"/>
  <c r="H66" i="24"/>
  <c r="J66" i="24"/>
  <c r="K66" i="24"/>
  <c r="H67" i="24"/>
  <c r="J67" i="24"/>
  <c r="K67" i="24"/>
  <c r="H11" i="119"/>
  <c r="J11" i="119"/>
  <c r="K11" i="119" s="1"/>
  <c r="H12" i="119"/>
  <c r="J12" i="119"/>
  <c r="K12" i="119" s="1"/>
  <c r="H13" i="119"/>
  <c r="J13" i="119"/>
  <c r="K13" i="119"/>
  <c r="H14" i="119"/>
  <c r="J14" i="119"/>
  <c r="K14" i="119"/>
  <c r="H15" i="119"/>
  <c r="J15" i="119"/>
  <c r="K15" i="119"/>
  <c r="H16" i="119"/>
  <c r="J16" i="119"/>
  <c r="K16" i="119"/>
  <c r="H17" i="119"/>
  <c r="J17" i="119"/>
  <c r="K17" i="119"/>
  <c r="H18" i="119"/>
  <c r="J18" i="119"/>
  <c r="K18" i="119"/>
  <c r="H19" i="119"/>
  <c r="J19" i="119"/>
  <c r="K19" i="119"/>
  <c r="H20" i="119"/>
  <c r="J20" i="119"/>
  <c r="K20" i="119"/>
  <c r="H29" i="119"/>
  <c r="J29" i="119"/>
  <c r="K29" i="119" s="1"/>
  <c r="H30" i="119"/>
  <c r="J30" i="119"/>
  <c r="K30" i="119"/>
  <c r="H31" i="119"/>
  <c r="J31" i="119"/>
  <c r="K31" i="119"/>
  <c r="H32" i="119"/>
  <c r="J32" i="119"/>
  <c r="K32" i="119"/>
  <c r="H33" i="119"/>
  <c r="J33" i="119"/>
  <c r="K33" i="119"/>
  <c r="H34" i="119"/>
  <c r="J34" i="119"/>
  <c r="K34" i="119"/>
  <c r="H35" i="119"/>
  <c r="J35" i="119"/>
  <c r="K35" i="119"/>
  <c r="H43" i="119"/>
  <c r="I43" i="119"/>
  <c r="J43" i="119"/>
  <c r="K43" i="119"/>
  <c r="H44" i="119"/>
  <c r="I44" i="119"/>
  <c r="J44" i="119"/>
  <c r="K44" i="119"/>
  <c r="H45" i="119"/>
  <c r="I45" i="119"/>
  <c r="J45" i="119"/>
  <c r="K45" i="119"/>
  <c r="H46" i="119"/>
  <c r="I46" i="119"/>
  <c r="J46" i="119"/>
  <c r="K46" i="119"/>
  <c r="H47" i="119"/>
  <c r="I47" i="119"/>
  <c r="J47" i="119"/>
  <c r="K47" i="119"/>
  <c r="H48" i="119"/>
  <c r="I48" i="119"/>
  <c r="J48" i="119"/>
  <c r="K48" i="119"/>
  <c r="H49" i="119"/>
  <c r="I49" i="119"/>
  <c r="J49" i="119"/>
  <c r="K49" i="119"/>
  <c r="H50" i="119"/>
  <c r="I50" i="119"/>
  <c r="J50" i="119"/>
  <c r="K50" i="119"/>
  <c r="H51" i="119"/>
  <c r="I51" i="119"/>
  <c r="J51" i="119"/>
  <c r="K51" i="119"/>
  <c r="H58" i="119"/>
  <c r="H59" i="119"/>
  <c r="J59" i="119"/>
  <c r="K59" i="119"/>
  <c r="H60" i="119"/>
  <c r="J60" i="119"/>
  <c r="K60" i="119"/>
  <c r="H61" i="119"/>
  <c r="J61" i="119"/>
  <c r="K61" i="119"/>
  <c r="H62" i="119"/>
  <c r="J62" i="119"/>
  <c r="K62" i="119"/>
  <c r="H63" i="119"/>
  <c r="J63" i="119"/>
  <c r="K63" i="119"/>
  <c r="H64" i="119"/>
  <c r="J64" i="119"/>
  <c r="K64" i="119"/>
  <c r="H65" i="119"/>
  <c r="J65" i="119"/>
  <c r="K65" i="119"/>
  <c r="H66" i="119"/>
  <c r="J66" i="119"/>
  <c r="K66" i="119"/>
  <c r="H67" i="119"/>
  <c r="J67" i="119"/>
  <c r="K67" i="119"/>
  <c r="H72" i="119"/>
  <c r="H11" i="120"/>
  <c r="H13" i="120"/>
  <c r="J13" i="120"/>
  <c r="K13" i="120"/>
  <c r="H14" i="120"/>
  <c r="J14" i="120"/>
  <c r="K14" i="120"/>
  <c r="H15" i="120"/>
  <c r="J15" i="120"/>
  <c r="K15" i="120"/>
  <c r="H16" i="120"/>
  <c r="J16" i="120"/>
  <c r="K16" i="120"/>
  <c r="H17" i="120"/>
  <c r="J17" i="120"/>
  <c r="K17" i="120"/>
  <c r="H18" i="120"/>
  <c r="J18" i="120"/>
  <c r="K18" i="120"/>
  <c r="H19" i="120"/>
  <c r="J19" i="120"/>
  <c r="K19" i="120"/>
  <c r="H20" i="120"/>
  <c r="J20" i="120"/>
  <c r="K20" i="120"/>
  <c r="H29" i="120"/>
  <c r="J29" i="120"/>
  <c r="K29" i="120" s="1"/>
  <c r="H30" i="120"/>
  <c r="J30" i="120"/>
  <c r="K30" i="120"/>
  <c r="H31" i="120"/>
  <c r="J31" i="120"/>
  <c r="K31" i="120"/>
  <c r="H32" i="120"/>
  <c r="J32" i="120"/>
  <c r="K32" i="120"/>
  <c r="H33" i="120"/>
  <c r="J33" i="120"/>
  <c r="K33" i="120"/>
  <c r="H34" i="120"/>
  <c r="J34" i="120"/>
  <c r="K34" i="120"/>
  <c r="H35" i="120"/>
  <c r="J35" i="120"/>
  <c r="K35" i="120"/>
  <c r="H43" i="120"/>
  <c r="I43" i="120"/>
  <c r="J43" i="120"/>
  <c r="K43" i="120"/>
  <c r="H44" i="120"/>
  <c r="I44" i="120"/>
  <c r="J44" i="120"/>
  <c r="K44" i="120"/>
  <c r="H45" i="120"/>
  <c r="I45" i="120"/>
  <c r="J45" i="120"/>
  <c r="K45" i="120"/>
  <c r="H46" i="120"/>
  <c r="I46" i="120"/>
  <c r="J46" i="120"/>
  <c r="K46" i="120"/>
  <c r="H47" i="120"/>
  <c r="I47" i="120"/>
  <c r="J47" i="120"/>
  <c r="K47" i="120"/>
  <c r="H48" i="120"/>
  <c r="I48" i="120"/>
  <c r="J48" i="120"/>
  <c r="K48" i="120"/>
  <c r="H49" i="120"/>
  <c r="I49" i="120"/>
  <c r="J49" i="120"/>
  <c r="K49" i="120"/>
  <c r="H50" i="120"/>
  <c r="I50" i="120"/>
  <c r="J50" i="120"/>
  <c r="K50" i="120"/>
  <c r="H51" i="120"/>
  <c r="I51" i="120"/>
  <c r="J51" i="120"/>
  <c r="K51" i="120"/>
  <c r="H59" i="120"/>
  <c r="J59" i="120"/>
  <c r="K59" i="120"/>
  <c r="H60" i="120"/>
  <c r="J60" i="120"/>
  <c r="K60" i="120"/>
  <c r="H61" i="120"/>
  <c r="J61" i="120"/>
  <c r="K61" i="120"/>
  <c r="H62" i="120"/>
  <c r="J62" i="120"/>
  <c r="K62" i="120"/>
  <c r="H63" i="120"/>
  <c r="J63" i="120"/>
  <c r="K63" i="120"/>
  <c r="H64" i="120"/>
  <c r="J64" i="120"/>
  <c r="K64" i="120"/>
  <c r="H65" i="120"/>
  <c r="J65" i="120"/>
  <c r="K65" i="120"/>
  <c r="H66" i="120"/>
  <c r="J66" i="120"/>
  <c r="K66" i="120"/>
  <c r="H67" i="120"/>
  <c r="J67" i="120"/>
  <c r="K67" i="120"/>
  <c r="H72" i="120"/>
  <c r="H11" i="118"/>
  <c r="H12" i="118"/>
  <c r="J12" i="118"/>
  <c r="K12" i="118" s="1"/>
  <c r="H13" i="118"/>
  <c r="J13" i="118"/>
  <c r="K13" i="118"/>
  <c r="H14" i="118"/>
  <c r="J14" i="118"/>
  <c r="K14" i="118"/>
  <c r="H15" i="118"/>
  <c r="J15" i="118"/>
  <c r="K15" i="118"/>
  <c r="H16" i="118"/>
  <c r="J16" i="118"/>
  <c r="K16" i="118"/>
  <c r="H17" i="118"/>
  <c r="J17" i="118"/>
  <c r="K17" i="118"/>
  <c r="H18" i="118"/>
  <c r="J18" i="118"/>
  <c r="K18" i="118"/>
  <c r="H19" i="118"/>
  <c r="J19" i="118"/>
  <c r="K19" i="118"/>
  <c r="H20" i="118"/>
  <c r="J20" i="118"/>
  <c r="K20" i="118"/>
  <c r="H29" i="118"/>
  <c r="J29" i="118"/>
  <c r="K29" i="118" s="1"/>
  <c r="H30" i="118"/>
  <c r="J30" i="118"/>
  <c r="K30" i="118" s="1"/>
  <c r="H31" i="118"/>
  <c r="J31" i="118"/>
  <c r="K31" i="118" s="1"/>
  <c r="H32" i="118"/>
  <c r="J32" i="118"/>
  <c r="K32" i="118"/>
  <c r="H33" i="118"/>
  <c r="J33" i="118"/>
  <c r="K33" i="118"/>
  <c r="H34" i="118"/>
  <c r="J34" i="118"/>
  <c r="K34" i="118"/>
  <c r="H35" i="118"/>
  <c r="J35" i="118"/>
  <c r="K35" i="118"/>
  <c r="H43" i="118"/>
  <c r="I43" i="118"/>
  <c r="J43" i="118"/>
  <c r="K43" i="118"/>
  <c r="H44" i="118"/>
  <c r="I44" i="118"/>
  <c r="J44" i="118"/>
  <c r="K44" i="118"/>
  <c r="H45" i="118"/>
  <c r="I45" i="118"/>
  <c r="J45" i="118"/>
  <c r="K45" i="118"/>
  <c r="H46" i="118"/>
  <c r="I46" i="118"/>
  <c r="J46" i="118"/>
  <c r="K46" i="118"/>
  <c r="H47" i="118"/>
  <c r="I47" i="118"/>
  <c r="J47" i="118"/>
  <c r="K47" i="118"/>
  <c r="H48" i="118"/>
  <c r="I48" i="118"/>
  <c r="J48" i="118"/>
  <c r="K48" i="118"/>
  <c r="H49" i="118"/>
  <c r="I49" i="118"/>
  <c r="J49" i="118"/>
  <c r="K49" i="118"/>
  <c r="H50" i="118"/>
  <c r="I50" i="118"/>
  <c r="J50" i="118"/>
  <c r="K50" i="118"/>
  <c r="H51" i="118"/>
  <c r="I51" i="118"/>
  <c r="J51" i="118"/>
  <c r="K51" i="118"/>
  <c r="H58" i="118"/>
  <c r="H59" i="118"/>
  <c r="H60" i="118"/>
  <c r="J60" i="118"/>
  <c r="K60" i="118"/>
  <c r="H61" i="118"/>
  <c r="J61" i="118"/>
  <c r="K61" i="118"/>
  <c r="H62" i="118"/>
  <c r="J62" i="118"/>
  <c r="K62" i="118"/>
  <c r="H63" i="118"/>
  <c r="J63" i="118"/>
  <c r="K63" i="118"/>
  <c r="H64" i="118"/>
  <c r="J64" i="118"/>
  <c r="K64" i="118"/>
  <c r="H65" i="118"/>
  <c r="J65" i="118"/>
  <c r="K65" i="118"/>
  <c r="H66" i="118"/>
  <c r="J66" i="118"/>
  <c r="K66" i="118"/>
  <c r="H67" i="118"/>
  <c r="J67" i="118"/>
  <c r="K67" i="118"/>
  <c r="H72" i="118"/>
  <c r="H11" i="117"/>
  <c r="H12" i="117"/>
  <c r="J12" i="117"/>
  <c r="K12" i="117"/>
  <c r="H13" i="117"/>
  <c r="J13" i="117"/>
  <c r="K13" i="117"/>
  <c r="H14" i="117"/>
  <c r="J14" i="117"/>
  <c r="K14" i="117"/>
  <c r="H15" i="117"/>
  <c r="J15" i="117"/>
  <c r="K15" i="117"/>
  <c r="H16" i="117"/>
  <c r="J16" i="117"/>
  <c r="K16" i="117"/>
  <c r="H17" i="117"/>
  <c r="J17" i="117"/>
  <c r="K17" i="117"/>
  <c r="H18" i="117"/>
  <c r="J18" i="117"/>
  <c r="K18" i="117"/>
  <c r="H19" i="117"/>
  <c r="J19" i="117"/>
  <c r="K19" i="117"/>
  <c r="H20" i="117"/>
  <c r="J20" i="117"/>
  <c r="K20" i="117"/>
  <c r="H29" i="117"/>
  <c r="J29" i="117"/>
  <c r="K29" i="117" s="1"/>
  <c r="K36" i="117" s="1"/>
  <c r="K37" i="117" s="1"/>
  <c r="H33" i="117"/>
  <c r="J33" i="117"/>
  <c r="K33" i="117"/>
  <c r="H34" i="117"/>
  <c r="J34" i="117"/>
  <c r="K34" i="117"/>
  <c r="H35" i="117"/>
  <c r="J35" i="117"/>
  <c r="K35" i="117"/>
  <c r="H43" i="117"/>
  <c r="I43" i="117"/>
  <c r="J43" i="117"/>
  <c r="K43" i="117"/>
  <c r="H44" i="117"/>
  <c r="I44" i="117"/>
  <c r="J44" i="117"/>
  <c r="K44" i="117"/>
  <c r="H45" i="117"/>
  <c r="I45" i="117"/>
  <c r="J45" i="117"/>
  <c r="K45" i="117"/>
  <c r="H46" i="117"/>
  <c r="I46" i="117"/>
  <c r="J46" i="117"/>
  <c r="K46" i="117"/>
  <c r="H47" i="117"/>
  <c r="I47" i="117"/>
  <c r="J47" i="117"/>
  <c r="K47" i="117"/>
  <c r="H48" i="117"/>
  <c r="I48" i="117"/>
  <c r="J48" i="117"/>
  <c r="K48" i="117"/>
  <c r="H49" i="117"/>
  <c r="I49" i="117"/>
  <c r="J49" i="117"/>
  <c r="K49" i="117"/>
  <c r="H50" i="117"/>
  <c r="I50" i="117"/>
  <c r="J50" i="117"/>
  <c r="K50" i="117"/>
  <c r="H51" i="117"/>
  <c r="I51" i="117"/>
  <c r="J51" i="117"/>
  <c r="K51" i="117"/>
  <c r="H58" i="117"/>
  <c r="H59" i="117"/>
  <c r="H60" i="117"/>
  <c r="J60" i="117"/>
  <c r="K60" i="117"/>
  <c r="H61" i="117"/>
  <c r="J61" i="117"/>
  <c r="K61" i="117"/>
  <c r="H62" i="117"/>
  <c r="J62" i="117"/>
  <c r="K62" i="117"/>
  <c r="H63" i="117"/>
  <c r="J63" i="117"/>
  <c r="K63" i="117"/>
  <c r="H64" i="117"/>
  <c r="J64" i="117"/>
  <c r="K64" i="117"/>
  <c r="H65" i="117"/>
  <c r="J65" i="117"/>
  <c r="K65" i="117"/>
  <c r="H66" i="117"/>
  <c r="J66" i="117"/>
  <c r="K66" i="117"/>
  <c r="H67" i="117"/>
  <c r="J67" i="117"/>
  <c r="K67" i="117"/>
  <c r="H72" i="117"/>
  <c r="A156" i="116"/>
  <c r="A160" i="116"/>
  <c r="K6" i="115"/>
  <c r="H11" i="115"/>
  <c r="J11" i="115"/>
  <c r="K11" i="115"/>
  <c r="H12" i="115"/>
  <c r="J12" i="115"/>
  <c r="K12" i="115"/>
  <c r="H13" i="115"/>
  <c r="J13" i="115"/>
  <c r="K13" i="115"/>
  <c r="H14" i="115"/>
  <c r="J14" i="115"/>
  <c r="K14" i="115"/>
  <c r="H15" i="115"/>
  <c r="J15" i="115"/>
  <c r="K15" i="115"/>
  <c r="H16" i="115"/>
  <c r="J16" i="115"/>
  <c r="K16" i="115"/>
  <c r="H17" i="115"/>
  <c r="J17" i="115"/>
  <c r="K17" i="115"/>
  <c r="H18" i="115"/>
  <c r="J18" i="115"/>
  <c r="K18" i="115"/>
  <c r="H19" i="115"/>
  <c r="J19" i="115"/>
  <c r="K19" i="115"/>
  <c r="H20" i="115"/>
  <c r="J20" i="115"/>
  <c r="K20" i="115"/>
  <c r="H29" i="115"/>
  <c r="J29" i="115"/>
  <c r="K29" i="115" s="1"/>
  <c r="H30" i="115"/>
  <c r="J30" i="115"/>
  <c r="K30" i="115"/>
  <c r="H31" i="115"/>
  <c r="J31" i="115"/>
  <c r="K31" i="115"/>
  <c r="H32" i="115"/>
  <c r="J32" i="115"/>
  <c r="K32" i="115"/>
  <c r="H33" i="115"/>
  <c r="J33" i="115"/>
  <c r="K33" i="115"/>
  <c r="H34" i="115"/>
  <c r="J34" i="115"/>
  <c r="K34" i="115"/>
  <c r="H35" i="115"/>
  <c r="J35" i="115"/>
  <c r="K35" i="115"/>
  <c r="H43" i="115"/>
  <c r="I43" i="115"/>
  <c r="J43" i="115"/>
  <c r="K43" i="115"/>
  <c r="H44" i="115"/>
  <c r="I44" i="115"/>
  <c r="J44" i="115"/>
  <c r="K44" i="115"/>
  <c r="H45" i="115"/>
  <c r="I45" i="115"/>
  <c r="J45" i="115"/>
  <c r="K45" i="115"/>
  <c r="H46" i="115"/>
  <c r="I46" i="115"/>
  <c r="J46" i="115"/>
  <c r="K46" i="115"/>
  <c r="H47" i="115"/>
  <c r="I47" i="115"/>
  <c r="J47" i="115"/>
  <c r="K47" i="115"/>
  <c r="H48" i="115"/>
  <c r="I48" i="115"/>
  <c r="J48" i="115"/>
  <c r="K48" i="115"/>
  <c r="H49" i="115"/>
  <c r="I49" i="115"/>
  <c r="J49" i="115"/>
  <c r="K49" i="115"/>
  <c r="H50" i="115"/>
  <c r="I50" i="115"/>
  <c r="J50" i="115"/>
  <c r="K50" i="115"/>
  <c r="H51" i="115"/>
  <c r="I51" i="115"/>
  <c r="J51" i="115"/>
  <c r="K51" i="115"/>
  <c r="H58" i="115"/>
  <c r="H59" i="115"/>
  <c r="H60" i="115"/>
  <c r="J60" i="115"/>
  <c r="K60" i="115"/>
  <c r="H61" i="115"/>
  <c r="J61" i="115"/>
  <c r="K61" i="115"/>
  <c r="H62" i="115"/>
  <c r="J62" i="115"/>
  <c r="K62" i="115"/>
  <c r="H63" i="115"/>
  <c r="J63" i="115"/>
  <c r="K63" i="115"/>
  <c r="H64" i="115"/>
  <c r="J64" i="115"/>
  <c r="K64" i="115"/>
  <c r="H65" i="115"/>
  <c r="J65" i="115"/>
  <c r="K65" i="115"/>
  <c r="H66" i="115"/>
  <c r="J66" i="115"/>
  <c r="K66" i="115"/>
  <c r="H67" i="115"/>
  <c r="J67" i="115"/>
  <c r="K67" i="115"/>
  <c r="H72" i="115"/>
  <c r="B6" i="23"/>
  <c r="K6" i="23" s="1"/>
  <c r="H11" i="23"/>
  <c r="J11" i="23"/>
  <c r="K11" i="23" s="1"/>
  <c r="H12" i="23"/>
  <c r="J12" i="23"/>
  <c r="K12" i="23"/>
  <c r="H13" i="23"/>
  <c r="J13" i="23"/>
  <c r="K13" i="23"/>
  <c r="H14" i="23"/>
  <c r="J14" i="23"/>
  <c r="K14" i="23"/>
  <c r="H15" i="23"/>
  <c r="J15" i="23"/>
  <c r="K15" i="23"/>
  <c r="H16" i="23"/>
  <c r="J16" i="23"/>
  <c r="K16" i="23"/>
  <c r="H17" i="23"/>
  <c r="J17" i="23"/>
  <c r="K17" i="23"/>
  <c r="H18" i="23"/>
  <c r="J18" i="23"/>
  <c r="K18" i="23"/>
  <c r="H19" i="23"/>
  <c r="J19" i="23"/>
  <c r="K19" i="23"/>
  <c r="H20" i="23"/>
  <c r="J20" i="23"/>
  <c r="K20" i="23"/>
  <c r="H29" i="23"/>
  <c r="J29" i="23"/>
  <c r="K29" i="23" s="1"/>
  <c r="K36" i="23" s="1"/>
  <c r="K37" i="23" s="1"/>
  <c r="H30" i="23"/>
  <c r="J30" i="23"/>
  <c r="K30" i="23"/>
  <c r="H31" i="23"/>
  <c r="J31" i="23"/>
  <c r="K31" i="23"/>
  <c r="H32" i="23"/>
  <c r="J32" i="23"/>
  <c r="K32" i="23"/>
  <c r="H33" i="23"/>
  <c r="J33" i="23"/>
  <c r="K33" i="23"/>
  <c r="H34" i="23"/>
  <c r="J34" i="23"/>
  <c r="K34" i="23"/>
  <c r="H35" i="23"/>
  <c r="J35" i="23"/>
  <c r="K35" i="23"/>
  <c r="H42" i="23"/>
  <c r="I42" i="23" s="1"/>
  <c r="J42" i="23"/>
  <c r="H43" i="23"/>
  <c r="I43" i="23"/>
  <c r="J43" i="23"/>
  <c r="K43" i="23"/>
  <c r="H44" i="23"/>
  <c r="I44" i="23"/>
  <c r="J44" i="23"/>
  <c r="K44" i="23"/>
  <c r="H45" i="23"/>
  <c r="I45" i="23"/>
  <c r="J45" i="23"/>
  <c r="K45" i="23"/>
  <c r="H46" i="23"/>
  <c r="I46" i="23"/>
  <c r="J46" i="23"/>
  <c r="K46" i="23"/>
  <c r="H47" i="23"/>
  <c r="I47" i="23"/>
  <c r="J47" i="23"/>
  <c r="K47" i="23"/>
  <c r="H48" i="23"/>
  <c r="I48" i="23"/>
  <c r="J48" i="23"/>
  <c r="K48" i="23"/>
  <c r="H49" i="23"/>
  <c r="I49" i="23"/>
  <c r="J49" i="23"/>
  <c r="K49" i="23"/>
  <c r="H50" i="23"/>
  <c r="I50" i="23"/>
  <c r="J50" i="23"/>
  <c r="K50" i="23"/>
  <c r="H51" i="23"/>
  <c r="I51" i="23"/>
  <c r="J51" i="23"/>
  <c r="K51" i="23"/>
  <c r="H58" i="23"/>
  <c r="H59" i="23"/>
  <c r="J59" i="23"/>
  <c r="K59" i="23"/>
  <c r="H60" i="23"/>
  <c r="J60" i="23"/>
  <c r="K60" i="23"/>
  <c r="H61" i="23"/>
  <c r="J61" i="23"/>
  <c r="K61" i="23"/>
  <c r="H62" i="23"/>
  <c r="J62" i="23"/>
  <c r="K62" i="23"/>
  <c r="H63" i="23"/>
  <c r="J63" i="23"/>
  <c r="K63" i="23"/>
  <c r="H64" i="23"/>
  <c r="J64" i="23"/>
  <c r="K64" i="23"/>
  <c r="H65" i="23"/>
  <c r="J65" i="23"/>
  <c r="K65" i="23"/>
  <c r="H66" i="23"/>
  <c r="J66" i="23"/>
  <c r="K66" i="23"/>
  <c r="H67" i="23"/>
  <c r="J67" i="23"/>
  <c r="K67" i="23"/>
  <c r="H72" i="23"/>
  <c r="B6" i="22"/>
  <c r="K6" i="22" s="1"/>
  <c r="B6" i="21"/>
  <c r="K6" i="21" s="1"/>
  <c r="B6" i="20"/>
  <c r="K6" i="20" s="1"/>
  <c r="B6" i="19"/>
  <c r="A156" i="19"/>
  <c r="A160" i="19"/>
  <c r="B6" i="18"/>
  <c r="F6" i="18" s="1"/>
  <c r="B6" i="17"/>
  <c r="F6" i="17" s="1"/>
  <c r="B6" i="16"/>
  <c r="K6" i="16" s="1"/>
  <c r="H11" i="16"/>
  <c r="J11" i="16"/>
  <c r="K11" i="16" s="1"/>
  <c r="H12" i="16"/>
  <c r="J12" i="16"/>
  <c r="K12" i="16"/>
  <c r="H13" i="16"/>
  <c r="J13" i="16"/>
  <c r="K13" i="16"/>
  <c r="H14" i="16"/>
  <c r="J14" i="16"/>
  <c r="K14" i="16"/>
  <c r="H15" i="16"/>
  <c r="J15" i="16"/>
  <c r="K15" i="16"/>
  <c r="H16" i="16"/>
  <c r="J16" i="16"/>
  <c r="K16" i="16"/>
  <c r="H17" i="16"/>
  <c r="J17" i="16"/>
  <c r="K17" i="16"/>
  <c r="H18" i="16"/>
  <c r="J18" i="16"/>
  <c r="K18" i="16"/>
  <c r="H19" i="16"/>
  <c r="J19" i="16"/>
  <c r="K19" i="16"/>
  <c r="H20" i="16"/>
  <c r="J20" i="16"/>
  <c r="K20" i="16"/>
  <c r="H29" i="16"/>
  <c r="J29" i="16"/>
  <c r="K29" i="16" s="1"/>
  <c r="H30" i="16"/>
  <c r="J30" i="16"/>
  <c r="K30" i="16"/>
  <c r="H31" i="16"/>
  <c r="J31" i="16"/>
  <c r="K31" i="16"/>
  <c r="H32" i="16"/>
  <c r="J32" i="16"/>
  <c r="K32" i="16"/>
  <c r="H33" i="16"/>
  <c r="J33" i="16"/>
  <c r="K33" i="16"/>
  <c r="H34" i="16"/>
  <c r="J34" i="16"/>
  <c r="K34" i="16"/>
  <c r="H35" i="16"/>
  <c r="J35" i="16"/>
  <c r="K35" i="16"/>
  <c r="H42" i="16"/>
  <c r="I42" i="16" s="1"/>
  <c r="K42" i="16" s="1"/>
  <c r="K52" i="16" s="1"/>
  <c r="K53" i="16" s="1"/>
  <c r="J42" i="16"/>
  <c r="H43" i="16"/>
  <c r="I43" i="16"/>
  <c r="J43" i="16"/>
  <c r="K43" i="16"/>
  <c r="H44" i="16"/>
  <c r="I44" i="16"/>
  <c r="J44" i="16"/>
  <c r="K44" i="16"/>
  <c r="H45" i="16"/>
  <c r="I45" i="16"/>
  <c r="J45" i="16"/>
  <c r="K45" i="16"/>
  <c r="H46" i="16"/>
  <c r="I46" i="16"/>
  <c r="J46" i="16"/>
  <c r="K46" i="16"/>
  <c r="H47" i="16"/>
  <c r="I47" i="16"/>
  <c r="J47" i="16"/>
  <c r="K47" i="16"/>
  <c r="H48" i="16"/>
  <c r="I48" i="16"/>
  <c r="J48" i="16"/>
  <c r="K48" i="16"/>
  <c r="H49" i="16"/>
  <c r="I49" i="16"/>
  <c r="J49" i="16"/>
  <c r="K49" i="16"/>
  <c r="H50" i="16"/>
  <c r="I50" i="16"/>
  <c r="J50" i="16"/>
  <c r="K50" i="16"/>
  <c r="H51" i="16"/>
  <c r="I51" i="16"/>
  <c r="J51" i="16"/>
  <c r="K51" i="16"/>
  <c r="H58" i="16"/>
  <c r="H59" i="16"/>
  <c r="H60" i="16"/>
  <c r="H61" i="16"/>
  <c r="J61" i="16"/>
  <c r="K61" i="16"/>
  <c r="H62" i="16"/>
  <c r="J62" i="16"/>
  <c r="K62" i="16"/>
  <c r="H63" i="16"/>
  <c r="J63" i="16"/>
  <c r="K63" i="16"/>
  <c r="H64" i="16"/>
  <c r="J64" i="16"/>
  <c r="K64" i="16"/>
  <c r="H65" i="16"/>
  <c r="J65" i="16"/>
  <c r="K65" i="16"/>
  <c r="H66" i="16"/>
  <c r="J66" i="16"/>
  <c r="K66" i="16"/>
  <c r="H67" i="16"/>
  <c r="J67" i="16"/>
  <c r="K67" i="16"/>
  <c r="H72" i="16"/>
  <c r="B6" i="15"/>
  <c r="K6" i="15" s="1"/>
  <c r="H11" i="15"/>
  <c r="J11" i="15"/>
  <c r="K11" i="15" s="1"/>
  <c r="H12" i="15"/>
  <c r="J12" i="15"/>
  <c r="K12" i="15"/>
  <c r="H13" i="15"/>
  <c r="J13" i="15"/>
  <c r="K13" i="15"/>
  <c r="H14" i="15"/>
  <c r="J14" i="15"/>
  <c r="K14" i="15"/>
  <c r="H15" i="15"/>
  <c r="J15" i="15"/>
  <c r="K15" i="15"/>
  <c r="H16" i="15"/>
  <c r="J16" i="15"/>
  <c r="K16" i="15"/>
  <c r="H17" i="15"/>
  <c r="J17" i="15"/>
  <c r="K17" i="15"/>
  <c r="H18" i="15"/>
  <c r="J18" i="15"/>
  <c r="K18" i="15"/>
  <c r="H19" i="15"/>
  <c r="J19" i="15"/>
  <c r="K19" i="15"/>
  <c r="H20" i="15"/>
  <c r="J20" i="15"/>
  <c r="K20" i="15"/>
  <c r="H29" i="15"/>
  <c r="J29" i="15"/>
  <c r="K29" i="15" s="1"/>
  <c r="H30" i="15"/>
  <c r="J30" i="15"/>
  <c r="K30" i="15"/>
  <c r="H31" i="15"/>
  <c r="J31" i="15"/>
  <c r="K31" i="15"/>
  <c r="H32" i="15"/>
  <c r="J32" i="15"/>
  <c r="K32" i="15"/>
  <c r="H33" i="15"/>
  <c r="J33" i="15"/>
  <c r="K33" i="15"/>
  <c r="H34" i="15"/>
  <c r="J34" i="15"/>
  <c r="K34" i="15"/>
  <c r="H35" i="15"/>
  <c r="J35" i="15"/>
  <c r="K35" i="15"/>
  <c r="H42" i="15"/>
  <c r="I42" i="15" s="1"/>
  <c r="J42" i="15"/>
  <c r="H43" i="15"/>
  <c r="I43" i="15"/>
  <c r="J43" i="15"/>
  <c r="K43" i="15"/>
  <c r="H44" i="15"/>
  <c r="I44" i="15"/>
  <c r="J44" i="15"/>
  <c r="K44" i="15"/>
  <c r="H45" i="15"/>
  <c r="I45" i="15"/>
  <c r="J45" i="15"/>
  <c r="K45" i="15"/>
  <c r="H46" i="15"/>
  <c r="I46" i="15"/>
  <c r="J46" i="15"/>
  <c r="K46" i="15"/>
  <c r="H47" i="15"/>
  <c r="I47" i="15"/>
  <c r="J47" i="15"/>
  <c r="K47" i="15"/>
  <c r="H48" i="15"/>
  <c r="I48" i="15"/>
  <c r="J48" i="15"/>
  <c r="K48" i="15"/>
  <c r="H49" i="15"/>
  <c r="I49" i="15"/>
  <c r="J49" i="15"/>
  <c r="K49" i="15"/>
  <c r="H50" i="15"/>
  <c r="I50" i="15"/>
  <c r="J50" i="15"/>
  <c r="K50" i="15"/>
  <c r="H51" i="15"/>
  <c r="I51" i="15"/>
  <c r="J51" i="15"/>
  <c r="K51" i="15"/>
  <c r="H58" i="15"/>
  <c r="H59" i="15"/>
  <c r="H60" i="15"/>
  <c r="J60" i="15"/>
  <c r="K60" i="15"/>
  <c r="H61" i="15"/>
  <c r="J61" i="15"/>
  <c r="K61" i="15"/>
  <c r="H62" i="15"/>
  <c r="J62" i="15"/>
  <c r="K62" i="15"/>
  <c r="H63" i="15"/>
  <c r="J63" i="15"/>
  <c r="K63" i="15"/>
  <c r="H64" i="15"/>
  <c r="J64" i="15"/>
  <c r="K64" i="15"/>
  <c r="H65" i="15"/>
  <c r="J65" i="15"/>
  <c r="K65" i="15"/>
  <c r="H66" i="15"/>
  <c r="J66" i="15"/>
  <c r="K66" i="15"/>
  <c r="H67" i="15"/>
  <c r="J67" i="15"/>
  <c r="K67" i="15"/>
  <c r="H72" i="15"/>
  <c r="B6" i="14"/>
  <c r="F6" i="14" s="1"/>
  <c r="H11" i="14"/>
  <c r="J11" i="14"/>
  <c r="K11" i="14"/>
  <c r="H12" i="14"/>
  <c r="J12" i="14"/>
  <c r="K12" i="14"/>
  <c r="H13" i="14"/>
  <c r="J13" i="14"/>
  <c r="K13" i="14"/>
  <c r="H14" i="14"/>
  <c r="J14" i="14"/>
  <c r="K14" i="14"/>
  <c r="H15" i="14"/>
  <c r="J15" i="14"/>
  <c r="K15" i="14"/>
  <c r="H16" i="14"/>
  <c r="J16" i="14"/>
  <c r="K16" i="14"/>
  <c r="H17" i="14"/>
  <c r="J17" i="14"/>
  <c r="K17" i="14"/>
  <c r="H18" i="14"/>
  <c r="J18" i="14"/>
  <c r="K18" i="14"/>
  <c r="H19" i="14"/>
  <c r="J19" i="14"/>
  <c r="K19" i="14"/>
  <c r="H20" i="14"/>
  <c r="J20" i="14"/>
  <c r="K20" i="14"/>
  <c r="H29" i="14"/>
  <c r="J29" i="14"/>
  <c r="K29" i="14" s="1"/>
  <c r="H30" i="14"/>
  <c r="J30" i="14"/>
  <c r="K30" i="14" s="1"/>
  <c r="H31" i="14"/>
  <c r="J31" i="14"/>
  <c r="K31" i="14"/>
  <c r="H32" i="14"/>
  <c r="J32" i="14"/>
  <c r="K32" i="14"/>
  <c r="H33" i="14"/>
  <c r="J33" i="14"/>
  <c r="K33" i="14"/>
  <c r="H34" i="14"/>
  <c r="J34" i="14"/>
  <c r="K34" i="14"/>
  <c r="H35" i="14"/>
  <c r="J35" i="14"/>
  <c r="K35" i="14"/>
  <c r="H42" i="14"/>
  <c r="I42" i="14"/>
  <c r="J42" i="14"/>
  <c r="K42" i="14"/>
  <c r="H43" i="14"/>
  <c r="I43" i="14"/>
  <c r="J43" i="14"/>
  <c r="K43" i="14"/>
  <c r="H44" i="14"/>
  <c r="I44" i="14"/>
  <c r="J44" i="14"/>
  <c r="K44" i="14"/>
  <c r="H45" i="14"/>
  <c r="I45" i="14"/>
  <c r="J45" i="14"/>
  <c r="K45" i="14"/>
  <c r="H46" i="14"/>
  <c r="I46" i="14"/>
  <c r="J46" i="14"/>
  <c r="K46" i="14"/>
  <c r="H47" i="14"/>
  <c r="I47" i="14"/>
  <c r="J47" i="14"/>
  <c r="K47" i="14"/>
  <c r="H48" i="14"/>
  <c r="I48" i="14"/>
  <c r="J48" i="14"/>
  <c r="K48" i="14"/>
  <c r="H49" i="14"/>
  <c r="I49" i="14"/>
  <c r="J49" i="14"/>
  <c r="K49" i="14"/>
  <c r="H50" i="14"/>
  <c r="I50" i="14"/>
  <c r="J50" i="14"/>
  <c r="K50" i="14"/>
  <c r="H51" i="14"/>
  <c r="I51" i="14"/>
  <c r="J51" i="14"/>
  <c r="K51" i="14"/>
  <c r="H58" i="14"/>
  <c r="H60" i="14"/>
  <c r="J60" i="14"/>
  <c r="K60" i="14"/>
  <c r="H61" i="14"/>
  <c r="J61" i="14"/>
  <c r="K61" i="14"/>
  <c r="H62" i="14"/>
  <c r="J62" i="14"/>
  <c r="K62" i="14"/>
  <c r="H63" i="14"/>
  <c r="J63" i="14"/>
  <c r="K63" i="14"/>
  <c r="H64" i="14"/>
  <c r="J64" i="14"/>
  <c r="K64" i="14"/>
  <c r="H65" i="14"/>
  <c r="J65" i="14"/>
  <c r="K65" i="14"/>
  <c r="H66" i="14"/>
  <c r="J66" i="14"/>
  <c r="K66" i="14"/>
  <c r="H67" i="14"/>
  <c r="J67" i="14"/>
  <c r="K67" i="14"/>
  <c r="H72" i="14"/>
  <c r="B6" i="13"/>
  <c r="B6" i="11"/>
  <c r="K6" i="11" s="1"/>
  <c r="K4" i="103"/>
  <c r="H11" i="103"/>
  <c r="J11" i="103"/>
  <c r="K11" i="103" s="1"/>
  <c r="H12" i="103"/>
  <c r="J12" i="103"/>
  <c r="K12" i="103" s="1"/>
  <c r="H13" i="103"/>
  <c r="J13" i="103"/>
  <c r="K13" i="103" s="1"/>
  <c r="H14" i="103"/>
  <c r="J14" i="103"/>
  <c r="K14" i="103" s="1"/>
  <c r="H15" i="103"/>
  <c r="J15" i="103"/>
  <c r="K15" i="103"/>
  <c r="H16" i="103"/>
  <c r="J16" i="103"/>
  <c r="K16" i="103"/>
  <c r="H17" i="103"/>
  <c r="J17" i="103"/>
  <c r="K17" i="103"/>
  <c r="H18" i="103"/>
  <c r="J18" i="103"/>
  <c r="K18" i="103"/>
  <c r="H19" i="103"/>
  <c r="J19" i="103"/>
  <c r="K19" i="103"/>
  <c r="H20" i="103"/>
  <c r="J20" i="103"/>
  <c r="K20" i="103"/>
  <c r="H29" i="103"/>
  <c r="J29" i="103"/>
  <c r="K29" i="103" s="1"/>
  <c r="H30" i="103"/>
  <c r="J30" i="103"/>
  <c r="K30" i="103" s="1"/>
  <c r="H31" i="103"/>
  <c r="J31" i="103"/>
  <c r="K31" i="103"/>
  <c r="H32" i="103"/>
  <c r="J32" i="103"/>
  <c r="K32" i="103"/>
  <c r="H33" i="103"/>
  <c r="J33" i="103"/>
  <c r="K33" i="103"/>
  <c r="H34" i="103"/>
  <c r="J34" i="103"/>
  <c r="K34" i="103"/>
  <c r="H35" i="103"/>
  <c r="J35" i="103"/>
  <c r="K35" i="103"/>
  <c r="H42" i="103"/>
  <c r="J42" i="103"/>
  <c r="K42" i="103"/>
  <c r="H43" i="103"/>
  <c r="I43" i="103"/>
  <c r="J43" i="103"/>
  <c r="K43" i="103"/>
  <c r="H44" i="103"/>
  <c r="I44" i="103"/>
  <c r="J44" i="103"/>
  <c r="K44" i="103"/>
  <c r="H45" i="103"/>
  <c r="I45" i="103"/>
  <c r="J45" i="103"/>
  <c r="K45" i="103"/>
  <c r="H46" i="103"/>
  <c r="I46" i="103"/>
  <c r="J46" i="103"/>
  <c r="K46" i="103"/>
  <c r="H47" i="103"/>
  <c r="I47" i="103"/>
  <c r="J47" i="103"/>
  <c r="K47" i="103"/>
  <c r="H48" i="103"/>
  <c r="I48" i="103"/>
  <c r="J48" i="103"/>
  <c r="K48" i="103"/>
  <c r="H49" i="103"/>
  <c r="I49" i="103"/>
  <c r="J49" i="103"/>
  <c r="K49" i="103"/>
  <c r="H50" i="103"/>
  <c r="I50" i="103"/>
  <c r="J50" i="103"/>
  <c r="K50" i="103"/>
  <c r="H51" i="103"/>
  <c r="I51" i="103"/>
  <c r="J51" i="103"/>
  <c r="K51" i="103"/>
  <c r="H58" i="103"/>
  <c r="H59" i="103"/>
  <c r="H60" i="103"/>
  <c r="J60" i="103"/>
  <c r="K60" i="103"/>
  <c r="H61" i="103"/>
  <c r="J61" i="103"/>
  <c r="K61" i="103"/>
  <c r="H62" i="103"/>
  <c r="J62" i="103"/>
  <c r="K62" i="103"/>
  <c r="H63" i="103"/>
  <c r="J63" i="103"/>
  <c r="K63" i="103"/>
  <c r="H64" i="103"/>
  <c r="J64" i="103"/>
  <c r="K64" i="103"/>
  <c r="H65" i="103"/>
  <c r="J65" i="103"/>
  <c r="K65" i="103"/>
  <c r="H66" i="103"/>
  <c r="J66" i="103"/>
  <c r="K66" i="103"/>
  <c r="H67" i="103"/>
  <c r="J67" i="103"/>
  <c r="K67" i="103"/>
  <c r="H72" i="103"/>
  <c r="K78" i="103"/>
  <c r="H85" i="103"/>
  <c r="J85" i="103"/>
  <c r="K85" i="103" s="1"/>
  <c r="H86" i="103"/>
  <c r="J86" i="103"/>
  <c r="K86" i="103" s="1"/>
  <c r="H87" i="103"/>
  <c r="J87" i="103"/>
  <c r="K87" i="103" s="1"/>
  <c r="H88" i="103"/>
  <c r="J88" i="103"/>
  <c r="K88" i="103" s="1"/>
  <c r="H89" i="103"/>
  <c r="J89" i="103"/>
  <c r="K89" i="103"/>
  <c r="H90" i="103"/>
  <c r="J90" i="103"/>
  <c r="K90" i="103"/>
  <c r="H91" i="103"/>
  <c r="J91" i="103"/>
  <c r="K91" i="103"/>
  <c r="H92" i="103"/>
  <c r="J92" i="103"/>
  <c r="K92" i="103"/>
  <c r="H93" i="103"/>
  <c r="J93" i="103"/>
  <c r="K93" i="103"/>
  <c r="H94" i="103"/>
  <c r="J94" i="103"/>
  <c r="K94" i="103"/>
  <c r="H103" i="103"/>
  <c r="J103" i="103"/>
  <c r="K103" i="103" s="1"/>
  <c r="K110" i="103" s="1"/>
  <c r="K111" i="103" s="1"/>
  <c r="H104" i="103"/>
  <c r="J104" i="103"/>
  <c r="K104" i="103" s="1"/>
  <c r="H105" i="103"/>
  <c r="J105" i="103"/>
  <c r="K105" i="103"/>
  <c r="H106" i="103"/>
  <c r="J106" i="103"/>
  <c r="K106" i="103"/>
  <c r="H107" i="103"/>
  <c r="J107" i="103"/>
  <c r="K107" i="103"/>
  <c r="H108" i="103"/>
  <c r="J108" i="103"/>
  <c r="K108" i="103"/>
  <c r="H109" i="103"/>
  <c r="J109" i="103"/>
  <c r="K109" i="103"/>
  <c r="H117" i="103"/>
  <c r="I117" i="103"/>
  <c r="J117" i="103"/>
  <c r="K117" i="103"/>
  <c r="H118" i="103"/>
  <c r="I118" i="103"/>
  <c r="J118" i="103"/>
  <c r="K118" i="103"/>
  <c r="H119" i="103"/>
  <c r="I119" i="103"/>
  <c r="J119" i="103"/>
  <c r="K119" i="103"/>
  <c r="H120" i="103"/>
  <c r="I120" i="103"/>
  <c r="J120" i="103"/>
  <c r="K120" i="103"/>
  <c r="H121" i="103"/>
  <c r="I121" i="103"/>
  <c r="J121" i="103"/>
  <c r="K121" i="103"/>
  <c r="H122" i="103"/>
  <c r="I122" i="103"/>
  <c r="J122" i="103"/>
  <c r="K122" i="103"/>
  <c r="H123" i="103"/>
  <c r="I123" i="103"/>
  <c r="J123" i="103"/>
  <c r="K123" i="103"/>
  <c r="H124" i="103"/>
  <c r="I124" i="103"/>
  <c r="J124" i="103"/>
  <c r="K124" i="103"/>
  <c r="H125" i="103"/>
  <c r="I125" i="103"/>
  <c r="J125" i="103"/>
  <c r="K125" i="103"/>
  <c r="H132" i="103"/>
  <c r="H133" i="103"/>
  <c r="H134" i="103"/>
  <c r="J134" i="103"/>
  <c r="K134" i="103"/>
  <c r="H135" i="103"/>
  <c r="J135" i="103"/>
  <c r="K135" i="103"/>
  <c r="H136" i="103"/>
  <c r="J136" i="103"/>
  <c r="K136" i="103"/>
  <c r="H137" i="103"/>
  <c r="J137" i="103"/>
  <c r="K137" i="103"/>
  <c r="H138" i="103"/>
  <c r="J138" i="103"/>
  <c r="K138" i="103"/>
  <c r="H139" i="103"/>
  <c r="J139" i="103"/>
  <c r="K139" i="103"/>
  <c r="H140" i="103"/>
  <c r="J140" i="103"/>
  <c r="K140" i="103"/>
  <c r="H141" i="103"/>
  <c r="J141" i="103"/>
  <c r="K141" i="103"/>
  <c r="H146" i="103"/>
  <c r="K151" i="103"/>
  <c r="H158" i="103"/>
  <c r="J158" i="103"/>
  <c r="K158" i="103" s="1"/>
  <c r="H159" i="103"/>
  <c r="J159" i="103"/>
  <c r="K159" i="103" s="1"/>
  <c r="H160" i="103"/>
  <c r="J160" i="103"/>
  <c r="K160" i="103" s="1"/>
  <c r="H161" i="103"/>
  <c r="J161" i="103"/>
  <c r="K161" i="103" s="1"/>
  <c r="H162" i="103"/>
  <c r="J162" i="103"/>
  <c r="K162" i="103"/>
  <c r="H163" i="103"/>
  <c r="J163" i="103"/>
  <c r="K163" i="103"/>
  <c r="H164" i="103"/>
  <c r="J164" i="103"/>
  <c r="K164" i="103"/>
  <c r="H165" i="103"/>
  <c r="J165" i="103"/>
  <c r="K165" i="103"/>
  <c r="H166" i="103"/>
  <c r="J166" i="103"/>
  <c r="K166" i="103"/>
  <c r="H167" i="103"/>
  <c r="J167" i="103"/>
  <c r="K167" i="103"/>
  <c r="H176" i="103"/>
  <c r="J176" i="103"/>
  <c r="K176" i="103" s="1"/>
  <c r="H177" i="103"/>
  <c r="J177" i="103"/>
  <c r="K177" i="103" s="1"/>
  <c r="H178" i="103"/>
  <c r="J178" i="103"/>
  <c r="K178" i="103"/>
  <c r="H179" i="103"/>
  <c r="J179" i="103"/>
  <c r="K179" i="103"/>
  <c r="H180" i="103"/>
  <c r="J180" i="103"/>
  <c r="K180" i="103"/>
  <c r="H181" i="103"/>
  <c r="J181" i="103"/>
  <c r="K181" i="103"/>
  <c r="H182" i="103"/>
  <c r="J182" i="103"/>
  <c r="K182" i="103"/>
  <c r="H190" i="103"/>
  <c r="I190" i="103"/>
  <c r="J190" i="103"/>
  <c r="K190" i="103"/>
  <c r="K199" i="103" s="1"/>
  <c r="K200" i="103" s="1"/>
  <c r="H191" i="103"/>
  <c r="I191" i="103"/>
  <c r="J191" i="103"/>
  <c r="K191" i="103"/>
  <c r="H192" i="103"/>
  <c r="I192" i="103"/>
  <c r="J192" i="103"/>
  <c r="K192" i="103"/>
  <c r="H193" i="103"/>
  <c r="I193" i="103"/>
  <c r="J193" i="103"/>
  <c r="K193" i="103"/>
  <c r="H194" i="103"/>
  <c r="I194" i="103"/>
  <c r="J194" i="103"/>
  <c r="K194" i="103"/>
  <c r="H195" i="103"/>
  <c r="I195" i="103"/>
  <c r="J195" i="103"/>
  <c r="K195" i="103"/>
  <c r="H196" i="103"/>
  <c r="I196" i="103"/>
  <c r="J196" i="103"/>
  <c r="K196" i="103"/>
  <c r="H197" i="103"/>
  <c r="I197" i="103"/>
  <c r="J197" i="103"/>
  <c r="K197" i="103"/>
  <c r="H198" i="103"/>
  <c r="I198" i="103"/>
  <c r="J198" i="103"/>
  <c r="K198" i="103"/>
  <c r="H205" i="103"/>
  <c r="H206" i="103"/>
  <c r="H207" i="103"/>
  <c r="J207" i="103"/>
  <c r="K207" i="103"/>
  <c r="H208" i="103"/>
  <c r="J208" i="103"/>
  <c r="K208" i="103"/>
  <c r="H209" i="103"/>
  <c r="J209" i="103"/>
  <c r="K209" i="103"/>
  <c r="H210" i="103"/>
  <c r="J210" i="103"/>
  <c r="K210" i="103"/>
  <c r="H211" i="103"/>
  <c r="J211" i="103"/>
  <c r="K211" i="103"/>
  <c r="H212" i="103"/>
  <c r="J212" i="103"/>
  <c r="K212" i="103"/>
  <c r="H213" i="103"/>
  <c r="J213" i="103"/>
  <c r="K213" i="103"/>
  <c r="H214" i="103"/>
  <c r="J214" i="103"/>
  <c r="K214" i="103"/>
  <c r="H219" i="103"/>
  <c r="K225" i="103"/>
  <c r="H232" i="103"/>
  <c r="J232" i="103"/>
  <c r="K232" i="103" s="1"/>
  <c r="H233" i="103"/>
  <c r="J233" i="103"/>
  <c r="K233" i="103" s="1"/>
  <c r="H234" i="103"/>
  <c r="J234" i="103"/>
  <c r="K234" i="103" s="1"/>
  <c r="H235" i="103"/>
  <c r="J235" i="103"/>
  <c r="K235" i="103"/>
  <c r="H236" i="103"/>
  <c r="J236" i="103"/>
  <c r="K236" i="103"/>
  <c r="H237" i="103"/>
  <c r="J237" i="103"/>
  <c r="K237" i="103"/>
  <c r="H238" i="103"/>
  <c r="J238" i="103"/>
  <c r="K238" i="103"/>
  <c r="H239" i="103"/>
  <c r="J239" i="103"/>
  <c r="K239" i="103"/>
  <c r="H240" i="103"/>
  <c r="J240" i="103"/>
  <c r="K240" i="103"/>
  <c r="H241" i="103"/>
  <c r="J241" i="103"/>
  <c r="K241" i="103"/>
  <c r="H250" i="103"/>
  <c r="J250" i="103"/>
  <c r="K250" i="103" s="1"/>
  <c r="H251" i="103"/>
  <c r="J251" i="103"/>
  <c r="K251" i="103" s="1"/>
  <c r="H252" i="103"/>
  <c r="J252" i="103"/>
  <c r="K252" i="103"/>
  <c r="H253" i="103"/>
  <c r="J253" i="103"/>
  <c r="K253" i="103"/>
  <c r="H254" i="103"/>
  <c r="J254" i="103"/>
  <c r="K254" i="103"/>
  <c r="H255" i="103"/>
  <c r="J255" i="103"/>
  <c r="K255" i="103"/>
  <c r="H256" i="103"/>
  <c r="J256" i="103"/>
  <c r="K256" i="103"/>
  <c r="H264" i="103"/>
  <c r="I264" i="103"/>
  <c r="J264" i="103"/>
  <c r="K264" i="103"/>
  <c r="H265" i="103"/>
  <c r="I265" i="103"/>
  <c r="J265" i="103"/>
  <c r="K265" i="103"/>
  <c r="H266" i="103"/>
  <c r="I266" i="103"/>
  <c r="J266" i="103"/>
  <c r="K266" i="103"/>
  <c r="H267" i="103"/>
  <c r="I267" i="103"/>
  <c r="J267" i="103"/>
  <c r="K267" i="103"/>
  <c r="H268" i="103"/>
  <c r="I268" i="103"/>
  <c r="J268" i="103"/>
  <c r="K268" i="103"/>
  <c r="H269" i="103"/>
  <c r="I269" i="103"/>
  <c r="J269" i="103"/>
  <c r="K269" i="103"/>
  <c r="H270" i="103"/>
  <c r="I270" i="103"/>
  <c r="J270" i="103"/>
  <c r="K270" i="103"/>
  <c r="H271" i="103"/>
  <c r="I271" i="103"/>
  <c r="J271" i="103"/>
  <c r="K271" i="103"/>
  <c r="H272" i="103"/>
  <c r="I272" i="103"/>
  <c r="J272" i="103"/>
  <c r="K272" i="103"/>
  <c r="H279" i="103"/>
  <c r="H280" i="103"/>
  <c r="H281" i="103"/>
  <c r="J281" i="103"/>
  <c r="K281" i="103"/>
  <c r="H282" i="103"/>
  <c r="J282" i="103"/>
  <c r="K282" i="103"/>
  <c r="H283" i="103"/>
  <c r="J283" i="103"/>
  <c r="K283" i="103"/>
  <c r="H284" i="103"/>
  <c r="J284" i="103"/>
  <c r="K284" i="103"/>
  <c r="H285" i="103"/>
  <c r="J285" i="103"/>
  <c r="K285" i="103"/>
  <c r="H286" i="103"/>
  <c r="J286" i="103"/>
  <c r="K286" i="103"/>
  <c r="H287" i="103"/>
  <c r="J287" i="103"/>
  <c r="K287" i="103"/>
  <c r="H288" i="103"/>
  <c r="J288" i="103"/>
  <c r="K288" i="103"/>
  <c r="H293" i="103"/>
  <c r="K299" i="103"/>
  <c r="K301" i="103"/>
  <c r="H306" i="103"/>
  <c r="J306" i="103"/>
  <c r="K306" i="103" s="1"/>
  <c r="H307" i="103"/>
  <c r="J307" i="103"/>
  <c r="K307" i="103" s="1"/>
  <c r="H308" i="103"/>
  <c r="J308" i="103"/>
  <c r="K308" i="103" s="1"/>
  <c r="H309" i="103"/>
  <c r="J309" i="103"/>
  <c r="K309" i="103"/>
  <c r="H310" i="103"/>
  <c r="J310" i="103"/>
  <c r="K310" i="103"/>
  <c r="H311" i="103"/>
  <c r="J311" i="103"/>
  <c r="K311" i="103"/>
  <c r="H312" i="103"/>
  <c r="J312" i="103"/>
  <c r="K312" i="103"/>
  <c r="H313" i="103"/>
  <c r="J313" i="103"/>
  <c r="K313" i="103"/>
  <c r="H314" i="103"/>
  <c r="J314" i="103"/>
  <c r="K314" i="103"/>
  <c r="H315" i="103"/>
  <c r="J315" i="103"/>
  <c r="K315" i="103"/>
  <c r="H324" i="103"/>
  <c r="J324" i="103"/>
  <c r="K324" i="103" s="1"/>
  <c r="H325" i="103"/>
  <c r="J325" i="103"/>
  <c r="K325" i="103" s="1"/>
  <c r="H326" i="103"/>
  <c r="J326" i="103"/>
  <c r="K326" i="103"/>
  <c r="H327" i="103"/>
  <c r="J327" i="103"/>
  <c r="K327" i="103"/>
  <c r="H328" i="103"/>
  <c r="J328" i="103"/>
  <c r="K328" i="103"/>
  <c r="H329" i="103"/>
  <c r="J329" i="103"/>
  <c r="K329" i="103"/>
  <c r="H330" i="103"/>
  <c r="J330" i="103"/>
  <c r="K330" i="103"/>
  <c r="H338" i="103"/>
  <c r="I338" i="103"/>
  <c r="J338" i="103"/>
  <c r="K338" i="103"/>
  <c r="H339" i="103"/>
  <c r="I339" i="103"/>
  <c r="J339" i="103"/>
  <c r="K339" i="103"/>
  <c r="H340" i="103"/>
  <c r="I340" i="103"/>
  <c r="J340" i="103"/>
  <c r="K340" i="103"/>
  <c r="H341" i="103"/>
  <c r="I341" i="103"/>
  <c r="J341" i="103"/>
  <c r="K341" i="103"/>
  <c r="H342" i="103"/>
  <c r="I342" i="103"/>
  <c r="J342" i="103"/>
  <c r="K342" i="103"/>
  <c r="H343" i="103"/>
  <c r="I343" i="103"/>
  <c r="J343" i="103"/>
  <c r="K343" i="103"/>
  <c r="H344" i="103"/>
  <c r="I344" i="103"/>
  <c r="J344" i="103"/>
  <c r="K344" i="103"/>
  <c r="H345" i="103"/>
  <c r="I345" i="103"/>
  <c r="J345" i="103"/>
  <c r="K345" i="103"/>
  <c r="H346" i="103"/>
  <c r="I346" i="103"/>
  <c r="J346" i="103"/>
  <c r="K346" i="103"/>
  <c r="H353" i="103"/>
  <c r="H354" i="103"/>
  <c r="H355" i="103"/>
  <c r="J355" i="103"/>
  <c r="K355" i="103"/>
  <c r="H356" i="103"/>
  <c r="J356" i="103"/>
  <c r="K356" i="103"/>
  <c r="H357" i="103"/>
  <c r="J357" i="103"/>
  <c r="K357" i="103"/>
  <c r="H358" i="103"/>
  <c r="J358" i="103"/>
  <c r="K358" i="103"/>
  <c r="H359" i="103"/>
  <c r="J359" i="103"/>
  <c r="K359" i="103"/>
  <c r="H360" i="103"/>
  <c r="J360" i="103"/>
  <c r="K360" i="103"/>
  <c r="H361" i="103"/>
  <c r="J361" i="103"/>
  <c r="K361" i="103"/>
  <c r="H362" i="103"/>
  <c r="J362" i="103"/>
  <c r="K362" i="103"/>
  <c r="H367" i="103"/>
  <c r="B3" i="3"/>
  <c r="B5" i="3"/>
  <c r="A14" i="3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J11" i="71"/>
  <c r="K11" i="71" s="1"/>
  <c r="K21" i="71" s="1"/>
  <c r="K22" i="71" s="1"/>
  <c r="K23" i="71" s="1"/>
  <c r="K24" i="71" s="1"/>
  <c r="D189" i="3"/>
  <c r="D190" i="3"/>
  <c r="D191" i="3"/>
  <c r="G248" i="3"/>
  <c r="I24" i="28"/>
  <c r="I25" i="28" s="1"/>
  <c r="I26" i="28" s="1"/>
  <c r="I27" i="28" s="1"/>
  <c r="I28" i="28" s="1"/>
  <c r="I29" i="28" s="1"/>
  <c r="I30" i="28" s="1"/>
  <c r="I31" i="28" s="1"/>
  <c r="J24" i="28"/>
  <c r="G29" i="28"/>
  <c r="G37" i="28" s="1"/>
  <c r="G38" i="28" s="1"/>
  <c r="G39" i="28" s="1"/>
  <c r="G40" i="28" s="1"/>
  <c r="G41" i="28" s="1"/>
  <c r="D5" i="2"/>
  <c r="A11" i="2"/>
  <c r="A12" i="2"/>
  <c r="A13" i="2" s="1"/>
  <c r="A14" i="2" s="1"/>
  <c r="A15" i="2" s="1"/>
  <c r="A16" i="2" s="1"/>
  <c r="A17" i="2" s="1"/>
  <c r="H17" i="2"/>
  <c r="H21" i="2"/>
  <c r="H22" i="2" s="1"/>
  <c r="G28" i="2" s="1"/>
  <c r="H20" i="2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D29" i="2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3" i="2" s="1"/>
  <c r="D3" i="1"/>
  <c r="D4" i="1"/>
  <c r="H5" i="1"/>
  <c r="G6" i="1"/>
  <c r="J11" i="1"/>
  <c r="K11" i="1" s="1"/>
  <c r="J12" i="1"/>
  <c r="K12" i="1" s="1"/>
  <c r="K13" i="1"/>
  <c r="J14" i="1"/>
  <c r="K14" i="1" s="1"/>
  <c r="K29" i="1"/>
  <c r="K34" i="1" s="1"/>
  <c r="K35" i="1" s="1"/>
  <c r="K40" i="1"/>
  <c r="K41" i="1"/>
  <c r="K42" i="1"/>
  <c r="K60" i="1"/>
  <c r="K135" i="1" s="1"/>
  <c r="K203" i="1" s="1"/>
  <c r="K271" i="1" s="1"/>
  <c r="K340" i="1" s="1"/>
  <c r="K399" i="1" s="1"/>
  <c r="K466" i="1" s="1"/>
  <c r="K534" i="1" s="1"/>
  <c r="K609" i="1" s="1"/>
  <c r="K684" i="1" s="1"/>
  <c r="K759" i="1" s="1"/>
  <c r="K828" i="1" s="1"/>
  <c r="K897" i="1" s="1"/>
  <c r="K966" i="1" s="1"/>
  <c r="K1034" i="1" s="1"/>
  <c r="K1103" i="1" s="1"/>
  <c r="K1170" i="1" s="1"/>
  <c r="K1236" i="1" s="1"/>
  <c r="K1302" i="1" s="1"/>
  <c r="K1370" i="1" s="1"/>
  <c r="K1437" i="1" s="1"/>
  <c r="K1504" i="1" s="1"/>
  <c r="K1571" i="1" s="1"/>
  <c r="K1638" i="1" s="1"/>
  <c r="K1706" i="1" s="1"/>
  <c r="K1774" i="1" s="1"/>
  <c r="K1842" i="1" s="1"/>
  <c r="K1910" i="1" s="1"/>
  <c r="K1978" i="1" s="1"/>
  <c r="K2047" i="1" s="1"/>
  <c r="K128" i="1"/>
  <c r="J129" i="1" s="1"/>
  <c r="K210" i="1"/>
  <c r="K220" i="1" s="1"/>
  <c r="K221" i="1" s="1"/>
  <c r="K222" i="1" s="1"/>
  <c r="K223" i="1" s="1"/>
  <c r="K228" i="1"/>
  <c r="K250" i="1"/>
  <c r="K260" i="1" s="1"/>
  <c r="J333" i="1"/>
  <c r="J334" i="1" s="1"/>
  <c r="D339" i="1"/>
  <c r="D398" i="1" s="1"/>
  <c r="D465" i="1" s="1"/>
  <c r="D533" i="1" s="1"/>
  <c r="D608" i="1" s="1"/>
  <c r="D683" i="1" s="1"/>
  <c r="D758" i="1" s="1"/>
  <c r="D827" i="1" s="1"/>
  <c r="D896" i="1" s="1"/>
  <c r="D965" i="1" s="1"/>
  <c r="D1033" i="1" s="1"/>
  <c r="D1102" i="1" s="1"/>
  <c r="D1169" i="1" s="1"/>
  <c r="D1235" i="1" s="1"/>
  <c r="D1301" i="1" s="1"/>
  <c r="D1369" i="1" s="1"/>
  <c r="D1436" i="1" s="1"/>
  <c r="D1503" i="1" s="1"/>
  <c r="D1570" i="1" s="1"/>
  <c r="D1637" i="1" s="1"/>
  <c r="D1705" i="1" s="1"/>
  <c r="D1773" i="1" s="1"/>
  <c r="D1841" i="1" s="1"/>
  <c r="D1909" i="1" s="1"/>
  <c r="D1977" i="1" s="1"/>
  <c r="D2046" i="1" s="1"/>
  <c r="D2115" i="1" s="1"/>
  <c r="D2183" i="1" s="1"/>
  <c r="D2251" i="1" s="1"/>
  <c r="D2319" i="1" s="1"/>
  <c r="D2387" i="1" s="1"/>
  <c r="D2455" i="1" s="1"/>
  <c r="D2523" i="1" s="1"/>
  <c r="D2591" i="1" s="1"/>
  <c r="D2659" i="1" s="1"/>
  <c r="D2727" i="1" s="1"/>
  <c r="D2795" i="1" s="1"/>
  <c r="D2863" i="1" s="1"/>
  <c r="D2931" i="1" s="1"/>
  <c r="D2999" i="1" s="1"/>
  <c r="D3067" i="1" s="1"/>
  <c r="D3135" i="1" s="1"/>
  <c r="D340" i="1"/>
  <c r="D399" i="1" s="1"/>
  <c r="D466" i="1" s="1"/>
  <c r="D534" i="1" s="1"/>
  <c r="D609" i="1" s="1"/>
  <c r="D684" i="1" s="1"/>
  <c r="D759" i="1" s="1"/>
  <c r="D828" i="1" s="1"/>
  <c r="D897" i="1" s="1"/>
  <c r="D966" i="1" s="1"/>
  <c r="D1034" i="1" s="1"/>
  <c r="D1103" i="1" s="1"/>
  <c r="D1170" i="1" s="1"/>
  <c r="D1236" i="1" s="1"/>
  <c r="D1302" i="1" s="1"/>
  <c r="D1370" i="1" s="1"/>
  <c r="D1437" i="1" s="1"/>
  <c r="D1504" i="1" s="1"/>
  <c r="D1571" i="1" s="1"/>
  <c r="D1638" i="1" s="1"/>
  <c r="D1706" i="1" s="1"/>
  <c r="D1774" i="1" s="1"/>
  <c r="D1842" i="1" s="1"/>
  <c r="D1910" i="1" s="1"/>
  <c r="D1978" i="1" s="1"/>
  <c r="D2047" i="1" s="1"/>
  <c r="D2116" i="1" s="1"/>
  <c r="D2184" i="1" s="1"/>
  <c r="D2252" i="1" s="1"/>
  <c r="D2320" i="1" s="1"/>
  <c r="D2388" i="1" s="1"/>
  <c r="D2456" i="1" s="1"/>
  <c r="D2524" i="1" s="1"/>
  <c r="D2592" i="1" s="1"/>
  <c r="D2660" i="1" s="1"/>
  <c r="D2728" i="1" s="1"/>
  <c r="D2796" i="1" s="1"/>
  <c r="D2864" i="1" s="1"/>
  <c r="D2932" i="1" s="1"/>
  <c r="D3000" i="1" s="1"/>
  <c r="D3068" i="1" s="1"/>
  <c r="D3136" i="1" s="1"/>
  <c r="H341" i="1"/>
  <c r="K347" i="1"/>
  <c r="K348" i="1"/>
  <c r="K349" i="1"/>
  <c r="K350" i="1"/>
  <c r="K365" i="1"/>
  <c r="K370" i="1" s="1"/>
  <c r="K371" i="1" s="1"/>
  <c r="K376" i="1"/>
  <c r="K377" i="1"/>
  <c r="K378" i="1"/>
  <c r="C400" i="1"/>
  <c r="J460" i="1"/>
  <c r="J461" i="1" s="1"/>
  <c r="J527" i="1"/>
  <c r="J528" i="1" s="1"/>
  <c r="J602" i="1"/>
  <c r="J603" i="1" s="1"/>
  <c r="K617" i="1"/>
  <c r="K626" i="1" s="1"/>
  <c r="K627" i="1" s="1"/>
  <c r="K663" i="1"/>
  <c r="K664" i="1"/>
  <c r="K673" i="1" s="1"/>
  <c r="K674" i="1" s="1"/>
  <c r="K691" i="1"/>
  <c r="K692" i="1"/>
  <c r="K738" i="1"/>
  <c r="J752" i="1"/>
  <c r="J753" i="1" s="1"/>
  <c r="K766" i="1"/>
  <c r="K767" i="1"/>
  <c r="K835" i="1"/>
  <c r="K845" i="1" s="1"/>
  <c r="K846" i="1" s="1"/>
  <c r="K847" i="1" s="1"/>
  <c r="K848" i="1" s="1"/>
  <c r="K853" i="1"/>
  <c r="K858" i="1"/>
  <c r="K859" i="1" s="1"/>
  <c r="K870" i="1"/>
  <c r="K871" i="1" s="1"/>
  <c r="K876" i="1"/>
  <c r="K886" i="1" s="1"/>
  <c r="K887" i="1" s="1"/>
  <c r="J889" i="1" s="1"/>
  <c r="J890" i="1" s="1"/>
  <c r="J891" i="1" s="1"/>
  <c r="C898" i="1"/>
  <c r="K904" i="1"/>
  <c r="K914" i="1" s="1"/>
  <c r="K915" i="1" s="1"/>
  <c r="K916" i="1" s="1"/>
  <c r="K917" i="1" s="1"/>
  <c r="K922" i="1"/>
  <c r="K927" i="1" s="1"/>
  <c r="K928" i="1" s="1"/>
  <c r="K939" i="1"/>
  <c r="K940" i="1" s="1"/>
  <c r="K945" i="1"/>
  <c r="K955" i="1" s="1"/>
  <c r="K956" i="1" s="1"/>
  <c r="C967" i="1"/>
  <c r="C1035" i="1" s="1"/>
  <c r="C1104" i="1" s="1"/>
  <c r="K973" i="1"/>
  <c r="K974" i="1"/>
  <c r="K991" i="1"/>
  <c r="K996" i="1" s="1"/>
  <c r="K1013" i="1"/>
  <c r="K1023" i="1" s="1"/>
  <c r="K1024" i="1" s="1"/>
  <c r="K1041" i="1"/>
  <c r="K1051" i="1" s="1"/>
  <c r="K1052" i="1" s="1"/>
  <c r="K1053" i="1" s="1"/>
  <c r="K1054" i="1" s="1"/>
  <c r="K1059" i="1"/>
  <c r="K1064" i="1" s="1"/>
  <c r="K1065" i="1" s="1"/>
  <c r="K1076" i="1"/>
  <c r="K1077" i="1" s="1"/>
  <c r="K1082" i="1"/>
  <c r="K1092" i="1" s="1"/>
  <c r="K1093" i="1" s="1"/>
  <c r="K1110" i="1"/>
  <c r="K1111" i="1"/>
  <c r="K1177" i="1"/>
  <c r="K1187" i="1" s="1"/>
  <c r="K1188" i="1" s="1"/>
  <c r="K1189" i="1" s="1"/>
  <c r="K1190" i="1" s="1"/>
  <c r="K1195" i="1"/>
  <c r="K1200" i="1" s="1"/>
  <c r="I1206" i="1"/>
  <c r="K1206" i="1" s="1"/>
  <c r="K1211" i="1" s="1"/>
  <c r="K1212" i="1" s="1"/>
  <c r="K1217" i="1"/>
  <c r="K1227" i="1" s="1"/>
  <c r="K1228" i="1" s="1"/>
  <c r="K1243" i="1"/>
  <c r="K1253" i="1" s="1"/>
  <c r="K1254" i="1" s="1"/>
  <c r="K1255" i="1" s="1"/>
  <c r="K1256" i="1" s="1"/>
  <c r="K1261" i="1"/>
  <c r="I1272" i="1"/>
  <c r="K1272" i="1" s="1"/>
  <c r="K1277" i="1" s="1"/>
  <c r="K1278" i="1" s="1"/>
  <c r="K1283" i="1"/>
  <c r="K1293" i="1" s="1"/>
  <c r="K1294" i="1" s="1"/>
  <c r="K1309" i="1"/>
  <c r="K1310" i="1"/>
  <c r="K1319" i="1" s="1"/>
  <c r="K1320" i="1" s="1"/>
  <c r="K1321" i="1" s="1"/>
  <c r="K1322" i="1" s="1"/>
  <c r="J1363" i="1" s="1"/>
  <c r="J1364" i="1" s="1"/>
  <c r="K1344" i="1"/>
  <c r="K1377" i="1"/>
  <c r="K1387" i="1" s="1"/>
  <c r="K1388" i="1" s="1"/>
  <c r="K1389" i="1" s="1"/>
  <c r="K1390" i="1" s="1"/>
  <c r="J1431" i="1" s="1"/>
  <c r="J1432" i="1" s="1"/>
  <c r="J1433" i="1" s="1"/>
  <c r="K1378" i="1"/>
  <c r="K1412" i="1"/>
  <c r="K1444" i="1"/>
  <c r="K1454" i="1"/>
  <c r="K1455" i="1" s="1"/>
  <c r="K1456" i="1" s="1"/>
  <c r="K1457" i="1" s="1"/>
  <c r="K1462" i="1"/>
  <c r="K1467" i="1" s="1"/>
  <c r="I1473" i="1"/>
  <c r="J1473" i="1"/>
  <c r="K1484" i="1"/>
  <c r="K1494" i="1" s="1"/>
  <c r="K1495" i="1" s="1"/>
  <c r="K1511" i="1"/>
  <c r="K1521" i="1" s="1"/>
  <c r="K1522" i="1" s="1"/>
  <c r="K1523" i="1" s="1"/>
  <c r="K1524" i="1" s="1"/>
  <c r="K1529" i="1"/>
  <c r="I1540" i="1"/>
  <c r="J1540" i="1"/>
  <c r="K1551" i="1"/>
  <c r="K1561" i="1" s="1"/>
  <c r="K1578" i="1"/>
  <c r="K1588" i="1" s="1"/>
  <c r="K1589" i="1" s="1"/>
  <c r="K1590" i="1" s="1"/>
  <c r="K1591" i="1" s="1"/>
  <c r="K1579" i="1"/>
  <c r="K1596" i="1"/>
  <c r="K1601" i="1" s="1"/>
  <c r="K1618" i="1"/>
  <c r="K1628" i="1" s="1"/>
  <c r="J1632" i="1"/>
  <c r="J1633" i="1" s="1"/>
  <c r="K1645" i="1"/>
  <c r="K1655" i="1" s="1"/>
  <c r="K1656" i="1" s="1"/>
  <c r="K1657" i="1" s="1"/>
  <c r="K1658" i="1" s="1"/>
  <c r="K1663" i="1"/>
  <c r="K1668" i="1" s="1"/>
  <c r="K1669" i="1" s="1"/>
  <c r="K1680" i="1"/>
  <c r="K1681" i="1" s="1"/>
  <c r="K1686" i="1"/>
  <c r="K1696" i="1" s="1"/>
  <c r="K1697" i="1" s="1"/>
  <c r="C1707" i="1"/>
  <c r="C1775" i="1" s="1"/>
  <c r="C1843" i="1" s="1"/>
  <c r="K1713" i="1"/>
  <c r="K1723" i="1" s="1"/>
  <c r="K1724" i="1" s="1"/>
  <c r="K1725" i="1" s="1"/>
  <c r="K1726" i="1" s="1"/>
  <c r="K1731" i="1"/>
  <c r="K1736" i="1" s="1"/>
  <c r="K1737" i="1" s="1"/>
  <c r="K1748" i="1"/>
  <c r="K1749" i="1" s="1"/>
  <c r="K1754" i="1"/>
  <c r="K1764" i="1" s="1"/>
  <c r="K1765" i="1" s="1"/>
  <c r="K1781" i="1"/>
  <c r="K1791" i="1" s="1"/>
  <c r="K1792" i="1" s="1"/>
  <c r="K1793" i="1" s="1"/>
  <c r="K1794" i="1" s="1"/>
  <c r="K1799" i="1"/>
  <c r="K1804" i="1" s="1"/>
  <c r="K1805" i="1" s="1"/>
  <c r="K1816" i="1"/>
  <c r="K1817" i="1" s="1"/>
  <c r="K1822" i="1"/>
  <c r="K1832" i="1"/>
  <c r="K1833" i="1" s="1"/>
  <c r="J1835" i="1" s="1"/>
  <c r="J1836" i="1" s="1"/>
  <c r="J1837" i="1" s="1"/>
  <c r="K1849" i="1"/>
  <c r="K1859" i="1" s="1"/>
  <c r="K1860" i="1" s="1"/>
  <c r="K1861" i="1" s="1"/>
  <c r="K1862" i="1" s="1"/>
  <c r="K1867" i="1"/>
  <c r="K1872" i="1" s="1"/>
  <c r="K1873" i="1" s="1"/>
  <c r="K1884" i="1"/>
  <c r="K1885" i="1"/>
  <c r="K1890" i="1"/>
  <c r="K1900" i="1"/>
  <c r="K1901" i="1" s="1"/>
  <c r="J1903" i="1" s="1"/>
  <c r="J1904" i="1" s="1"/>
  <c r="J1905" i="1" s="1"/>
  <c r="J1972" i="1"/>
  <c r="J1973" i="1" s="1"/>
  <c r="C1979" i="1"/>
  <c r="K1985" i="1"/>
  <c r="K1995" i="1"/>
  <c r="K1996" i="1" s="1"/>
  <c r="K1997" i="1" s="1"/>
  <c r="K1998" i="1" s="1"/>
  <c r="K2003" i="1"/>
  <c r="K2008" i="1" s="1"/>
  <c r="K2009" i="1" s="1"/>
  <c r="K2020" i="1"/>
  <c r="K2021" i="1" s="1"/>
  <c r="K2026" i="1"/>
  <c r="K2036" i="1" s="1"/>
  <c r="K2037" i="1" s="1"/>
  <c r="C2048" i="1"/>
  <c r="F2049" i="1"/>
  <c r="K2054" i="1"/>
  <c r="K2064" i="1" s="1"/>
  <c r="K2065" i="1" s="1"/>
  <c r="K2066" i="1" s="1"/>
  <c r="K2067" i="1" s="1"/>
  <c r="K2072" i="1"/>
  <c r="K2077" i="1" s="1"/>
  <c r="K2078" i="1" s="1"/>
  <c r="K2083" i="1"/>
  <c r="K2089" i="1" s="1"/>
  <c r="K2090" i="1" s="1"/>
  <c r="K2095" i="1"/>
  <c r="K2105" i="1" s="1"/>
  <c r="K2106" i="1" s="1"/>
  <c r="K2116" i="1"/>
  <c r="C2117" i="1"/>
  <c r="B2118" i="1"/>
  <c r="F2118" i="1"/>
  <c r="K2123" i="1"/>
  <c r="K2133" i="1" s="1"/>
  <c r="K2134" i="1" s="1"/>
  <c r="K2135" i="1" s="1"/>
  <c r="K2136" i="1" s="1"/>
  <c r="K2141" i="1"/>
  <c r="K2146" i="1" s="1"/>
  <c r="K2147" i="1" s="1"/>
  <c r="K2152" i="1"/>
  <c r="K2158" i="1" s="1"/>
  <c r="K2159" i="1" s="1"/>
  <c r="K2164" i="1"/>
  <c r="K2174" i="1"/>
  <c r="K2175" i="1" s="1"/>
  <c r="K2184" i="1"/>
  <c r="C2185" i="1"/>
  <c r="F2186" i="1"/>
  <c r="K2191" i="1"/>
  <c r="K2201" i="1" s="1"/>
  <c r="K2202" i="1" s="1"/>
  <c r="K2203" i="1" s="1"/>
  <c r="K2204" i="1" s="1"/>
  <c r="K2209" i="1"/>
  <c r="K2214" i="1"/>
  <c r="K2215" i="1" s="1"/>
  <c r="K2220" i="1"/>
  <c r="K2226" i="1" s="1"/>
  <c r="K2227" i="1" s="1"/>
  <c r="K2232" i="1"/>
  <c r="K2242" i="1" s="1"/>
  <c r="K2243" i="1" s="1"/>
  <c r="J2245" i="1" s="1"/>
  <c r="J2246" i="1" s="1"/>
  <c r="J2247" i="1" s="1"/>
  <c r="K2252" i="1"/>
  <c r="C2253" i="1"/>
  <c r="B2254" i="1"/>
  <c r="F2254" i="1"/>
  <c r="K2259" i="1"/>
  <c r="K2269" i="1" s="1"/>
  <c r="K2270" i="1" s="1"/>
  <c r="K2271" i="1" s="1"/>
  <c r="K2272" i="1" s="1"/>
  <c r="K2277" i="1"/>
  <c r="K2282" i="1" s="1"/>
  <c r="K2283" i="1" s="1"/>
  <c r="K2288" i="1"/>
  <c r="K2294" i="1" s="1"/>
  <c r="K2295" i="1" s="1"/>
  <c r="K2300" i="1"/>
  <c r="K2310" i="1" s="1"/>
  <c r="K2311" i="1" s="1"/>
  <c r="K2320" i="1"/>
  <c r="C2321" i="1"/>
  <c r="B2322" i="1"/>
  <c r="F2322" i="1"/>
  <c r="K2327" i="1"/>
  <c r="K2337" i="1" s="1"/>
  <c r="K2338" i="1" s="1"/>
  <c r="K2339" i="1" s="1"/>
  <c r="K2340" i="1" s="1"/>
  <c r="K2345" i="1"/>
  <c r="K2350" i="1"/>
  <c r="K2351" i="1" s="1"/>
  <c r="K2356" i="1"/>
  <c r="K2362" i="1" s="1"/>
  <c r="K2363" i="1" s="1"/>
  <c r="K2368" i="1"/>
  <c r="K2378" i="1" s="1"/>
  <c r="K2379" i="1" s="1"/>
  <c r="K2388" i="1"/>
  <c r="C2389" i="1"/>
  <c r="B2390" i="1"/>
  <c r="F2390" i="1"/>
  <c r="K2395" i="1"/>
  <c r="K2405" i="1" s="1"/>
  <c r="K2406" i="1" s="1"/>
  <c r="K2407" i="1" s="1"/>
  <c r="K2408" i="1" s="1"/>
  <c r="K2413" i="1"/>
  <c r="K2418" i="1" s="1"/>
  <c r="K2419" i="1" s="1"/>
  <c r="K2424" i="1"/>
  <c r="K2430" i="1"/>
  <c r="K2431" i="1" s="1"/>
  <c r="J2449" i="1" s="1"/>
  <c r="J2450" i="1" s="1"/>
  <c r="J2451" i="1" s="1"/>
  <c r="K2436" i="1"/>
  <c r="K2446" i="1" s="1"/>
  <c r="K2447" i="1" s="1"/>
  <c r="K2456" i="1"/>
  <c r="C2457" i="1"/>
  <c r="F2458" i="1"/>
  <c r="J2463" i="1"/>
  <c r="K2463" i="1" s="1"/>
  <c r="K2473" i="1" s="1"/>
  <c r="K2474" i="1" s="1"/>
  <c r="K2475" i="1" s="1"/>
  <c r="K2476" i="1" s="1"/>
  <c r="K2481" i="1"/>
  <c r="K2486" i="1" s="1"/>
  <c r="K2487" i="1" s="1"/>
  <c r="K2498" i="1"/>
  <c r="K2499" i="1"/>
  <c r="E2504" i="1"/>
  <c r="E2505" i="1"/>
  <c r="K2524" i="1"/>
  <c r="C2525" i="1"/>
  <c r="B2526" i="1"/>
  <c r="F2526" i="1"/>
  <c r="J2531" i="1"/>
  <c r="K2531" i="1"/>
  <c r="K2541" i="1" s="1"/>
  <c r="K2542" i="1" s="1"/>
  <c r="K2543" i="1" s="1"/>
  <c r="K2544" i="1" s="1"/>
  <c r="K2532" i="1"/>
  <c r="K2533" i="1"/>
  <c r="J2534" i="1"/>
  <c r="K2534" i="1"/>
  <c r="K2549" i="1"/>
  <c r="K2554" i="1"/>
  <c r="K2555" i="1" s="1"/>
  <c r="K2560" i="1"/>
  <c r="K2566" i="1" s="1"/>
  <c r="K2567" i="1" s="1"/>
  <c r="E2572" i="1"/>
  <c r="E2573" i="1"/>
  <c r="K2592" i="1"/>
  <c r="C2593" i="1"/>
  <c r="F2594" i="1"/>
  <c r="K2599" i="1"/>
  <c r="K2609" i="1" s="1"/>
  <c r="K2610" i="1" s="1"/>
  <c r="K2611" i="1" s="1"/>
  <c r="K2612" i="1" s="1"/>
  <c r="K2617" i="1"/>
  <c r="K2622" i="1" s="1"/>
  <c r="K2623" i="1" s="1"/>
  <c r="K2634" i="1"/>
  <c r="K2635" i="1" s="1"/>
  <c r="E2640" i="1"/>
  <c r="E2641" i="1"/>
  <c r="K2660" i="1"/>
  <c r="C2661" i="1"/>
  <c r="F2662" i="1"/>
  <c r="K2667" i="1"/>
  <c r="K2668" i="1"/>
  <c r="K2669" i="1"/>
  <c r="K2670" i="1"/>
  <c r="K2671" i="1"/>
  <c r="K2672" i="1"/>
  <c r="K2685" i="1"/>
  <c r="K2690" i="1" s="1"/>
  <c r="K2691" i="1" s="1"/>
  <c r="I2696" i="1"/>
  <c r="K2696" i="1" s="1"/>
  <c r="K2702" i="1" s="1"/>
  <c r="K2703" i="1" s="1"/>
  <c r="E2708" i="1"/>
  <c r="E2709" i="1"/>
  <c r="I2709" i="1"/>
  <c r="K2728" i="1"/>
  <c r="C2729" i="1"/>
  <c r="F2730" i="1"/>
  <c r="K2735" i="1"/>
  <c r="K2736" i="1"/>
  <c r="K2737" i="1"/>
  <c r="K2738" i="1"/>
  <c r="K2753" i="1"/>
  <c r="K2758" i="1" s="1"/>
  <c r="K2759" i="1" s="1"/>
  <c r="I2764" i="1"/>
  <c r="K2764" i="1" s="1"/>
  <c r="K2770" i="1" s="1"/>
  <c r="K2771" i="1" s="1"/>
  <c r="E2776" i="1"/>
  <c r="E2777" i="1"/>
  <c r="K2796" i="1"/>
  <c r="C2797" i="1"/>
  <c r="F2798" i="1"/>
  <c r="K2803" i="1"/>
  <c r="K2804" i="1"/>
  <c r="K2805" i="1"/>
  <c r="K2806" i="1"/>
  <c r="K2807" i="1"/>
  <c r="K2821" i="1"/>
  <c r="K2826" i="1" s="1"/>
  <c r="K2827" i="1" s="1"/>
  <c r="I2832" i="1"/>
  <c r="K2832" i="1" s="1"/>
  <c r="K2838" i="1" s="1"/>
  <c r="K2839" i="1" s="1"/>
  <c r="E2844" i="1"/>
  <c r="E2845" i="1"/>
  <c r="K2864" i="1"/>
  <c r="C2865" i="1"/>
  <c r="F2866" i="1"/>
  <c r="K2871" i="1"/>
  <c r="K2881" i="1" s="1"/>
  <c r="K2883" i="1" s="1"/>
  <c r="K2884" i="1" s="1"/>
  <c r="K2894" i="1"/>
  <c r="K2895" i="1" s="1"/>
  <c r="K2906" i="1"/>
  <c r="K2907" i="1" s="1"/>
  <c r="K2922" i="1"/>
  <c r="K2923" i="1" s="1"/>
  <c r="K2932" i="1"/>
  <c r="C2933" i="1"/>
  <c r="F2934" i="1"/>
  <c r="K2939" i="1"/>
  <c r="K2949" i="1" s="1"/>
  <c r="K2951" i="1" s="1"/>
  <c r="K2952" i="1" s="1"/>
  <c r="K2962" i="1"/>
  <c r="K2963" i="1" s="1"/>
  <c r="K2974" i="1"/>
  <c r="K2975" i="1" s="1"/>
  <c r="K2990" i="1"/>
  <c r="K2991" i="1" s="1"/>
  <c r="J2993" i="1" s="1"/>
  <c r="J2994" i="1" s="1"/>
  <c r="J2995" i="1" s="1"/>
  <c r="K3000" i="1"/>
  <c r="F3002" i="1"/>
  <c r="K3007" i="1"/>
  <c r="J3008" i="1"/>
  <c r="K3008" i="1" s="1"/>
  <c r="E3025" i="1"/>
  <c r="K3025" i="1"/>
  <c r="K3030" i="1" s="1"/>
  <c r="K3031" i="1" s="1"/>
  <c r="E3036" i="1"/>
  <c r="K3036" i="1"/>
  <c r="E3037" i="1"/>
  <c r="K3037" i="1"/>
  <c r="E3048" i="1"/>
  <c r="K3068" i="1"/>
  <c r="F3070" i="1"/>
  <c r="K3075" i="1"/>
  <c r="K3085" i="1"/>
  <c r="K3086" i="1" s="1"/>
  <c r="K3087" i="1" s="1"/>
  <c r="K3088" i="1" s="1"/>
  <c r="E3093" i="1"/>
  <c r="K3093" i="1"/>
  <c r="K3094" i="1"/>
  <c r="E3104" i="1"/>
  <c r="K3104" i="1"/>
  <c r="K3110" i="1" s="1"/>
  <c r="K3111" i="1" s="1"/>
  <c r="E3105" i="1"/>
  <c r="K3136" i="1"/>
  <c r="F3138" i="1"/>
  <c r="E3143" i="1" s="1"/>
  <c r="E3172" i="1" s="1"/>
  <c r="J3143" i="1"/>
  <c r="K3143" i="1" s="1"/>
  <c r="K3153" i="1" s="1"/>
  <c r="K3154" i="1" s="1"/>
  <c r="K3155" i="1" s="1"/>
  <c r="K3156" i="1" s="1"/>
  <c r="K3161" i="1"/>
  <c r="K3166" i="1" s="1"/>
  <c r="K3167" i="1" s="1"/>
  <c r="K3162" i="1"/>
  <c r="K3172" i="1"/>
  <c r="K3178" i="1" s="1"/>
  <c r="K3179" i="1" s="1"/>
  <c r="E3173" i="1"/>
  <c r="E3184" i="1"/>
  <c r="E3185" i="1"/>
  <c r="D122" i="4"/>
  <c r="D126" i="4" s="1"/>
  <c r="K6" i="132"/>
  <c r="K36" i="143"/>
  <c r="K37" i="143" s="1"/>
  <c r="F6" i="143"/>
  <c r="K36" i="142"/>
  <c r="K37" i="142" s="1"/>
  <c r="K68" i="136"/>
  <c r="K69" i="136" s="1"/>
  <c r="K6" i="154"/>
  <c r="K6" i="136"/>
  <c r="K36" i="124"/>
  <c r="K37" i="124" s="1"/>
  <c r="K52" i="38"/>
  <c r="K53" i="38" s="1"/>
  <c r="K36" i="145"/>
  <c r="K37" i="145" s="1"/>
  <c r="K36" i="147"/>
  <c r="K37" i="147" s="1"/>
  <c r="K36" i="24"/>
  <c r="K37" i="24" s="1"/>
  <c r="K42" i="140"/>
  <c r="K52" i="140" s="1"/>
  <c r="K53" i="140" s="1"/>
  <c r="K42" i="136"/>
  <c r="K52" i="136" s="1"/>
  <c r="K53" i="136" s="1"/>
  <c r="K36" i="134"/>
  <c r="K37" i="134" s="1"/>
  <c r="K52" i="31"/>
  <c r="K53" i="31" s="1"/>
  <c r="K42" i="44"/>
  <c r="K52" i="44" s="1"/>
  <c r="K53" i="44" s="1"/>
  <c r="K52" i="64"/>
  <c r="K53" i="64" s="1"/>
  <c r="K42" i="133"/>
  <c r="K52" i="133" s="1"/>
  <c r="K53" i="133" s="1"/>
  <c r="K42" i="139"/>
  <c r="K52" i="139" s="1"/>
  <c r="K53" i="139" s="1"/>
  <c r="K52" i="45"/>
  <c r="K53" i="45" s="1"/>
  <c r="F6" i="142"/>
  <c r="F6" i="162"/>
  <c r="K6" i="165"/>
  <c r="K6" i="166"/>
  <c r="K52" i="166"/>
  <c r="K53" i="166" s="1"/>
  <c r="K52" i="119"/>
  <c r="K53" i="119" s="1"/>
  <c r="K42" i="165"/>
  <c r="K52" i="165" s="1"/>
  <c r="K53" i="165" s="1"/>
  <c r="K42" i="56"/>
  <c r="K52" i="56" s="1"/>
  <c r="K53" i="56" s="1"/>
  <c r="K42" i="147"/>
  <c r="K52" i="147" s="1"/>
  <c r="K53" i="147" s="1"/>
  <c r="K42" i="125"/>
  <c r="K52" i="125" s="1"/>
  <c r="K53" i="125" s="1"/>
  <c r="K42" i="134"/>
  <c r="K52" i="134" s="1"/>
  <c r="K53" i="134" s="1"/>
  <c r="K52" i="30"/>
  <c r="K53" i="30" s="1"/>
  <c r="K42" i="104"/>
  <c r="K52" i="104" s="1"/>
  <c r="K53" i="104" s="1"/>
  <c r="K42" i="110"/>
  <c r="K52" i="110" s="1"/>
  <c r="K53" i="110" s="1"/>
  <c r="K52" i="14"/>
  <c r="K53" i="14" s="1"/>
  <c r="K42" i="124"/>
  <c r="K52" i="124" s="1"/>
  <c r="K53" i="124" s="1"/>
  <c r="K42" i="132"/>
  <c r="K52" i="132" s="1"/>
  <c r="K53" i="132" s="1"/>
  <c r="K42" i="143"/>
  <c r="K52" i="143" s="1"/>
  <c r="K53" i="143" s="1"/>
  <c r="K52" i="162"/>
  <c r="K53" i="162" s="1"/>
  <c r="K52" i="39"/>
  <c r="K53" i="39" s="1"/>
  <c r="K42" i="144"/>
  <c r="K52" i="144" s="1"/>
  <c r="K53" i="144" s="1"/>
  <c r="K36" i="127"/>
  <c r="K37" i="127" s="1"/>
  <c r="F6" i="66"/>
  <c r="K36" i="119"/>
  <c r="K37" i="119" s="1"/>
  <c r="F6" i="61"/>
  <c r="K21" i="164"/>
  <c r="K22" i="164" s="1"/>
  <c r="K23" i="164" s="1"/>
  <c r="K24" i="164" s="1"/>
  <c r="D40" i="2"/>
  <c r="D41" i="2" s="1"/>
  <c r="D44" i="2"/>
  <c r="K1602" i="1"/>
  <c r="K1468" i="1"/>
  <c r="K1201" i="1"/>
  <c r="K997" i="1"/>
  <c r="K628" i="1"/>
  <c r="K629" i="1" s="1"/>
  <c r="J676" i="1" s="1"/>
  <c r="K36" i="141"/>
  <c r="K37" i="141" s="1"/>
  <c r="D3" i="11"/>
  <c r="D3" i="142"/>
  <c r="D3" i="129"/>
  <c r="D3" i="61"/>
  <c r="K21" i="165"/>
  <c r="K22" i="165" s="1"/>
  <c r="K23" i="165" s="1"/>
  <c r="K24" i="165" s="1"/>
  <c r="K21" i="18"/>
  <c r="K22" i="18" s="1"/>
  <c r="K23" i="18" s="1"/>
  <c r="K24" i="18" s="1"/>
  <c r="K21" i="116"/>
  <c r="K22" i="116" s="1"/>
  <c r="K23" i="116" s="1"/>
  <c r="K24" i="116" s="1"/>
  <c r="K21" i="13"/>
  <c r="K22" i="13" s="1"/>
  <c r="K23" i="13" s="1"/>
  <c r="K24" i="13" s="1"/>
  <c r="K21" i="19"/>
  <c r="K22" i="19" s="1"/>
  <c r="K23" i="19" s="1"/>
  <c r="K24" i="19" s="1"/>
  <c r="K21" i="53"/>
  <c r="K22" i="53" s="1"/>
  <c r="K23" i="53" s="1"/>
  <c r="K24" i="53" s="1"/>
  <c r="K21" i="167"/>
  <c r="K22" i="167" s="1"/>
  <c r="K23" i="167" s="1"/>
  <c r="K24" i="167" s="1"/>
  <c r="K21" i="17"/>
  <c r="K22" i="17" s="1"/>
  <c r="K23" i="17" s="1"/>
  <c r="K24" i="17" s="1"/>
  <c r="K21" i="29"/>
  <c r="K22" i="29" s="1"/>
  <c r="K23" i="29" s="1"/>
  <c r="K24" i="29" s="1"/>
  <c r="A75" i="3"/>
  <c r="A76" i="3" s="1"/>
  <c r="A77" i="3" s="1"/>
  <c r="I37" i="28"/>
  <c r="K36" i="103"/>
  <c r="K37" i="103" s="1"/>
  <c r="K21" i="144"/>
  <c r="K22" i="144" s="1"/>
  <c r="K23" i="144" s="1"/>
  <c r="K24" i="144" s="1"/>
  <c r="K21" i="11"/>
  <c r="K22" i="11" s="1"/>
  <c r="K23" i="11" s="1"/>
  <c r="K24" i="11" s="1"/>
  <c r="K6" i="169"/>
  <c r="F6" i="147"/>
  <c r="F6" i="146"/>
  <c r="F6" i="70"/>
  <c r="K36" i="168"/>
  <c r="K37" i="168" s="1"/>
  <c r="K21" i="104"/>
  <c r="K22" i="104" s="1"/>
  <c r="K23" i="104" s="1"/>
  <c r="K24" i="104" s="1"/>
  <c r="K21" i="139"/>
  <c r="K22" i="139" s="1"/>
  <c r="K23" i="139" s="1"/>
  <c r="K24" i="139" s="1"/>
  <c r="K21" i="142"/>
  <c r="K22" i="142" s="1"/>
  <c r="K23" i="142" s="1"/>
  <c r="K24" i="142" s="1"/>
  <c r="K21" i="136"/>
  <c r="K22" i="136" s="1"/>
  <c r="K23" i="136" s="1"/>
  <c r="K24" i="136" s="1"/>
  <c r="K21" i="140"/>
  <c r="K22" i="140" s="1"/>
  <c r="K23" i="140" s="1"/>
  <c r="K24" i="140" s="1"/>
  <c r="K21" i="162"/>
  <c r="K22" i="162" s="1"/>
  <c r="K23" i="162" s="1"/>
  <c r="K24" i="162" s="1"/>
  <c r="K21" i="168"/>
  <c r="K22" i="168" s="1"/>
  <c r="K23" i="168" s="1"/>
  <c r="K24" i="168" s="1"/>
  <c r="K21" i="166"/>
  <c r="K22" i="166" s="1"/>
  <c r="K23" i="166" s="1"/>
  <c r="K24" i="166" s="1"/>
  <c r="I38" i="28"/>
  <c r="I39" i="28" s="1"/>
  <c r="I40" i="28" s="1"/>
  <c r="I41" i="28" s="1"/>
  <c r="K21" i="69"/>
  <c r="K22" i="69" s="1"/>
  <c r="K23" i="69" s="1"/>
  <c r="K24" i="69" s="1"/>
  <c r="K21" i="45"/>
  <c r="K22" i="45" s="1"/>
  <c r="K23" i="45" s="1"/>
  <c r="K24" i="45" s="1"/>
  <c r="K21" i="154"/>
  <c r="K22" i="154" s="1"/>
  <c r="K23" i="154" s="1"/>
  <c r="K24" i="154" s="1"/>
  <c r="G35" i="2"/>
  <c r="H35" i="2" s="1"/>
  <c r="D315" i="3" s="1"/>
  <c r="E3116" i="1"/>
  <c r="J3185" i="1"/>
  <c r="K3185" i="1" s="1"/>
  <c r="J3048" i="1"/>
  <c r="K3048" i="1" s="1"/>
  <c r="K3058" i="1" s="1"/>
  <c r="K3059" i="1" s="1"/>
  <c r="G31" i="2"/>
  <c r="H31" i="2" s="1"/>
  <c r="D322" i="3" s="1"/>
  <c r="J1230" i="1"/>
  <c r="J1231" i="1" s="1"/>
  <c r="J1232" i="1" s="1"/>
  <c r="K50" i="1"/>
  <c r="K51" i="1" s="1"/>
  <c r="K2677" i="1"/>
  <c r="K2678" i="1" s="1"/>
  <c r="K2679" i="1" s="1"/>
  <c r="K2680" i="1" s="1"/>
  <c r="K983" i="1"/>
  <c r="K984" i="1" s="1"/>
  <c r="K985" i="1" s="1"/>
  <c r="K986" i="1" s="1"/>
  <c r="K36" i="61"/>
  <c r="K37" i="61" s="1"/>
  <c r="K36" i="146"/>
  <c r="K37" i="146" s="1"/>
  <c r="K42" i="137"/>
  <c r="K52" i="137" s="1"/>
  <c r="K53" i="137" s="1"/>
  <c r="K36" i="136"/>
  <c r="K37" i="136" s="1"/>
  <c r="K36" i="144"/>
  <c r="K37" i="144" s="1"/>
  <c r="K36" i="162"/>
  <c r="K37" i="162" s="1"/>
  <c r="K36" i="166"/>
  <c r="K37" i="166" s="1"/>
  <c r="K36" i="54"/>
  <c r="K37" i="54" s="1"/>
  <c r="F6" i="13" l="1"/>
  <c r="K6" i="13"/>
  <c r="J1767" i="1"/>
  <c r="J1768" i="1" s="1"/>
  <c r="J1769" i="1" s="1"/>
  <c r="K1534" i="1"/>
  <c r="K1535" i="1"/>
  <c r="K1267" i="1"/>
  <c r="K1266" i="1"/>
  <c r="D3" i="152"/>
  <c r="D3" i="45"/>
  <c r="D3" i="154"/>
  <c r="D3" i="115"/>
  <c r="D3" i="167"/>
  <c r="D3" i="67"/>
  <c r="D3" i="15"/>
  <c r="D3" i="145"/>
  <c r="D3" i="104"/>
  <c r="D3" i="64"/>
  <c r="D3" i="13"/>
  <c r="D3" i="135"/>
  <c r="D3" i="54"/>
  <c r="D3" i="53"/>
  <c r="D3" i="141"/>
  <c r="D3" i="22"/>
  <c r="D77" i="103"/>
  <c r="D3" i="140"/>
  <c r="D3" i="47"/>
  <c r="D3" i="21"/>
  <c r="D3" i="38"/>
  <c r="D3" i="127"/>
  <c r="D3" i="169"/>
  <c r="B40" i="2"/>
  <c r="B41" i="2" s="1"/>
  <c r="B43" i="2"/>
  <c r="B44" i="2" s="1"/>
  <c r="G44" i="2"/>
  <c r="H44" i="2" s="1"/>
  <c r="D320" i="3" s="1"/>
  <c r="G30" i="2"/>
  <c r="H30" i="2" s="1"/>
  <c r="D319" i="3" s="1"/>
  <c r="G38" i="2"/>
  <c r="H38" i="2" s="1"/>
  <c r="D316" i="3" s="1"/>
  <c r="J60" i="196" s="1"/>
  <c r="K60" i="196" s="1"/>
  <c r="G34" i="2"/>
  <c r="H34" i="2" s="1"/>
  <c r="D317" i="3" s="1"/>
  <c r="G33" i="2"/>
  <c r="H33" i="2" s="1"/>
  <c r="D318" i="3" s="1"/>
  <c r="H28" i="2"/>
  <c r="G36" i="2"/>
  <c r="H36" i="2" s="1"/>
  <c r="D314" i="3" s="1"/>
  <c r="J3116" i="1"/>
  <c r="K3116" i="1" s="1"/>
  <c r="K3126" i="1" s="1"/>
  <c r="K3127" i="1" s="1"/>
  <c r="J3129" i="1" s="1"/>
  <c r="J3130" i="1" s="1"/>
  <c r="J3131" i="1" s="1"/>
  <c r="G37" i="2"/>
  <c r="H37" i="2" s="1"/>
  <c r="D310" i="3" s="1"/>
  <c r="G32" i="2"/>
  <c r="H32" i="2" s="1"/>
  <c r="D313" i="3" s="1"/>
  <c r="J59" i="199" s="1"/>
  <c r="K59" i="199" s="1"/>
  <c r="K257" i="103"/>
  <c r="K258" i="103" s="1"/>
  <c r="K52" i="103"/>
  <c r="K53" i="103" s="1"/>
  <c r="K36" i="14"/>
  <c r="K37" i="14" s="1"/>
  <c r="K36" i="15"/>
  <c r="K37" i="15" s="1"/>
  <c r="K36" i="118"/>
  <c r="K37" i="118" s="1"/>
  <c r="K68" i="120"/>
  <c r="K69" i="120" s="1"/>
  <c r="K52" i="120"/>
  <c r="K53" i="120" s="1"/>
  <c r="K36" i="120"/>
  <c r="K37" i="120" s="1"/>
  <c r="K52" i="42"/>
  <c r="K53" i="42" s="1"/>
  <c r="K36" i="42"/>
  <c r="K37" i="42" s="1"/>
  <c r="K52" i="43"/>
  <c r="K53" i="43" s="1"/>
  <c r="K36" i="43"/>
  <c r="K37" i="43" s="1"/>
  <c r="K36" i="123"/>
  <c r="K37" i="123" s="1"/>
  <c r="K36" i="121"/>
  <c r="K37" i="121" s="1"/>
  <c r="K36" i="122"/>
  <c r="K37" i="122" s="1"/>
  <c r="K36" i="44"/>
  <c r="K37" i="44" s="1"/>
  <c r="K36" i="45"/>
  <c r="K37" i="45" s="1"/>
  <c r="K36" i="47"/>
  <c r="K37" i="47" s="1"/>
  <c r="K52" i="48"/>
  <c r="K53" i="48" s="1"/>
  <c r="K36" i="48"/>
  <c r="K37" i="48" s="1"/>
  <c r="K21" i="48"/>
  <c r="K22" i="48" s="1"/>
  <c r="K23" i="48" s="1"/>
  <c r="K24" i="48" s="1"/>
  <c r="K21" i="55"/>
  <c r="K22" i="55" s="1"/>
  <c r="K23" i="55" s="1"/>
  <c r="K24" i="55" s="1"/>
  <c r="J1365" i="1"/>
  <c r="G29" i="2"/>
  <c r="G39" i="2"/>
  <c r="H39" i="2" s="1"/>
  <c r="D311" i="3" s="1"/>
  <c r="J61" i="196" s="1"/>
  <c r="K61" i="196" s="1"/>
  <c r="J3184" i="1"/>
  <c r="K3184" i="1" s="1"/>
  <c r="D3" i="33"/>
  <c r="D59" i="1"/>
  <c r="D134" i="1" s="1"/>
  <c r="D202" i="1" s="1"/>
  <c r="D270" i="1" s="1"/>
  <c r="D3" i="143"/>
  <c r="D3" i="103"/>
  <c r="G43" i="2"/>
  <c r="H43" i="2" s="1"/>
  <c r="D323" i="3" s="1"/>
  <c r="K36" i="57"/>
  <c r="K37" i="57" s="1"/>
  <c r="K36" i="64"/>
  <c r="K37" i="64" s="1"/>
  <c r="K36" i="70"/>
  <c r="K37" i="70" s="1"/>
  <c r="K68" i="71"/>
  <c r="K69" i="71" s="1"/>
  <c r="K36" i="71"/>
  <c r="K37" i="71" s="1"/>
  <c r="K126" i="103"/>
  <c r="K127" i="103" s="1"/>
  <c r="K52" i="117"/>
  <c r="K53" i="117" s="1"/>
  <c r="K3042" i="1"/>
  <c r="K3043" i="1" s="1"/>
  <c r="K1540" i="1"/>
  <c r="K1545" i="1" s="1"/>
  <c r="K1546" i="1" s="1"/>
  <c r="J1564" i="1" s="1"/>
  <c r="J1565" i="1" s="1"/>
  <c r="J1566" i="1" s="1"/>
  <c r="K1120" i="1"/>
  <c r="K1121" i="1" s="1"/>
  <c r="K1122" i="1" s="1"/>
  <c r="K1123" i="1" s="1"/>
  <c r="J1164" i="1" s="1"/>
  <c r="J1165" i="1" s="1"/>
  <c r="J1166" i="1" s="1"/>
  <c r="K701" i="1"/>
  <c r="K702" i="1" s="1"/>
  <c r="K703" i="1" s="1"/>
  <c r="K704" i="1" s="1"/>
  <c r="K42" i="15"/>
  <c r="K52" i="15" s="1"/>
  <c r="K53" i="15" s="1"/>
  <c r="K36" i="31"/>
  <c r="K37" i="31" s="1"/>
  <c r="K42" i="123"/>
  <c r="K52" i="123" s="1"/>
  <c r="K53" i="123" s="1"/>
  <c r="K42" i="122"/>
  <c r="K52" i="122" s="1"/>
  <c r="K53" i="122" s="1"/>
  <c r="K42" i="46"/>
  <c r="K52" i="46" s="1"/>
  <c r="K53" i="46" s="1"/>
  <c r="K42" i="146"/>
  <c r="K52" i="146" s="1"/>
  <c r="K53" i="146" s="1"/>
  <c r="K42" i="141"/>
  <c r="K52" i="141" s="1"/>
  <c r="K53" i="141" s="1"/>
  <c r="K36" i="139"/>
  <c r="K37" i="139" s="1"/>
  <c r="K36" i="154"/>
  <c r="K37" i="154" s="1"/>
  <c r="K36" i="165"/>
  <c r="K37" i="165" s="1"/>
  <c r="K36" i="164"/>
  <c r="K37" i="164" s="1"/>
  <c r="K36" i="110"/>
  <c r="K37" i="110" s="1"/>
  <c r="K36" i="133"/>
  <c r="K37" i="133" s="1"/>
  <c r="K36" i="29"/>
  <c r="K37" i="29" s="1"/>
  <c r="K42" i="29"/>
  <c r="K52" i="29" s="1"/>
  <c r="K53" i="29" s="1"/>
  <c r="K36" i="13"/>
  <c r="K37" i="13" s="1"/>
  <c r="K36" i="53"/>
  <c r="K37" i="53" s="1"/>
  <c r="K36" i="20"/>
  <c r="K37" i="20" s="1"/>
  <c r="K36" i="34"/>
  <c r="K37" i="34" s="1"/>
  <c r="K68" i="109"/>
  <c r="K69" i="109" s="1"/>
  <c r="K36" i="37"/>
  <c r="K37" i="37" s="1"/>
  <c r="K36" i="26"/>
  <c r="K37" i="26" s="1"/>
  <c r="K36" i="152"/>
  <c r="K37" i="152" s="1"/>
  <c r="K42" i="135"/>
  <c r="K52" i="135" s="1"/>
  <c r="K53" i="135" s="1"/>
  <c r="K36" i="11"/>
  <c r="K37" i="11" s="1"/>
  <c r="K21" i="169"/>
  <c r="K22" i="169" s="1"/>
  <c r="K23" i="169" s="1"/>
  <c r="K24" i="169" s="1"/>
  <c r="K21" i="121"/>
  <c r="K22" i="121" s="1"/>
  <c r="K23" i="121" s="1"/>
  <c r="K24" i="121" s="1"/>
  <c r="K347" i="103"/>
  <c r="K348" i="103" s="1"/>
  <c r="K36" i="132"/>
  <c r="K37" i="132" s="1"/>
  <c r="K42" i="17"/>
  <c r="K52" i="17" s="1"/>
  <c r="K53" i="17" s="1"/>
  <c r="K36" i="21"/>
  <c r="K37" i="21" s="1"/>
  <c r="K42" i="152"/>
  <c r="K52" i="152" s="1"/>
  <c r="K53" i="152" s="1"/>
  <c r="K36" i="169"/>
  <c r="K37" i="169" s="1"/>
  <c r="J71" i="71"/>
  <c r="E99" i="4" s="1"/>
  <c r="F99" i="4" s="1"/>
  <c r="K273" i="103"/>
  <c r="K274" i="103" s="1"/>
  <c r="K52" i="118"/>
  <c r="K53" i="118" s="1"/>
  <c r="K36" i="30"/>
  <c r="K37" i="30" s="1"/>
  <c r="K52" i="121"/>
  <c r="K53" i="121" s="1"/>
  <c r="K36" i="46"/>
  <c r="K37" i="46" s="1"/>
  <c r="K42" i="47"/>
  <c r="K52" i="47" s="1"/>
  <c r="K53" i="47" s="1"/>
  <c r="K42" i="11"/>
  <c r="K21" i="30"/>
  <c r="K22" i="30" s="1"/>
  <c r="K23" i="30" s="1"/>
  <c r="K24" i="30" s="1"/>
  <c r="K21" i="126"/>
  <c r="K22" i="126" s="1"/>
  <c r="K23" i="126" s="1"/>
  <c r="K24" i="126" s="1"/>
  <c r="K21" i="32"/>
  <c r="K22" i="32" s="1"/>
  <c r="K23" i="32" s="1"/>
  <c r="K24" i="32" s="1"/>
  <c r="K21" i="31"/>
  <c r="K22" i="31" s="1"/>
  <c r="K23" i="31" s="1"/>
  <c r="K24" i="31" s="1"/>
  <c r="K21" i="38"/>
  <c r="K22" i="38" s="1"/>
  <c r="K23" i="38" s="1"/>
  <c r="K24" i="38" s="1"/>
  <c r="K21" i="42"/>
  <c r="K22" i="42" s="1"/>
  <c r="K23" i="42" s="1"/>
  <c r="K24" i="42" s="1"/>
  <c r="K21" i="43"/>
  <c r="K22" i="43" s="1"/>
  <c r="K23" i="43" s="1"/>
  <c r="K24" i="43" s="1"/>
  <c r="K21" i="103"/>
  <c r="K22" i="103" s="1"/>
  <c r="K23" i="103" s="1"/>
  <c r="K24" i="103" s="1"/>
  <c r="K21" i="137"/>
  <c r="K22" i="137" s="1"/>
  <c r="K23" i="137" s="1"/>
  <c r="K24" i="137" s="1"/>
  <c r="K21" i="24"/>
  <c r="K22" i="24" s="1"/>
  <c r="K23" i="24" s="1"/>
  <c r="K24" i="24" s="1"/>
  <c r="K21" i="143"/>
  <c r="K22" i="143" s="1"/>
  <c r="K23" i="143" s="1"/>
  <c r="K24" i="143" s="1"/>
  <c r="K168" i="103"/>
  <c r="K169" i="103" s="1"/>
  <c r="K170" i="103" s="1"/>
  <c r="K171" i="103" s="1"/>
  <c r="K21" i="119"/>
  <c r="K22" i="119" s="1"/>
  <c r="K23" i="119" s="1"/>
  <c r="K24" i="119" s="1"/>
  <c r="K21" i="110"/>
  <c r="K22" i="110" s="1"/>
  <c r="K23" i="110" s="1"/>
  <c r="K24" i="110" s="1"/>
  <c r="K242" i="103"/>
  <c r="K243" i="103" s="1"/>
  <c r="K244" i="103" s="1"/>
  <c r="K245" i="103" s="1"/>
  <c r="K21" i="15"/>
  <c r="K22" i="15" s="1"/>
  <c r="K23" i="15" s="1"/>
  <c r="K24" i="15" s="1"/>
  <c r="K21" i="16"/>
  <c r="K22" i="16" s="1"/>
  <c r="K23" i="16" s="1"/>
  <c r="K24" i="16" s="1"/>
  <c r="K21" i="23"/>
  <c r="K22" i="23" s="1"/>
  <c r="K23" i="23" s="1"/>
  <c r="K24" i="23" s="1"/>
  <c r="K21" i="115"/>
  <c r="K22" i="115" s="1"/>
  <c r="K23" i="115" s="1"/>
  <c r="K24" i="115" s="1"/>
  <c r="K21" i="123"/>
  <c r="K22" i="123" s="1"/>
  <c r="K23" i="123" s="1"/>
  <c r="K24" i="123" s="1"/>
  <c r="K21" i="46"/>
  <c r="K22" i="46" s="1"/>
  <c r="K23" i="46" s="1"/>
  <c r="K24" i="46" s="1"/>
  <c r="K21" i="67"/>
  <c r="K22" i="67" s="1"/>
  <c r="K23" i="67" s="1"/>
  <c r="K24" i="67" s="1"/>
  <c r="K21" i="134"/>
  <c r="K22" i="134" s="1"/>
  <c r="K23" i="134" s="1"/>
  <c r="K24" i="134" s="1"/>
  <c r="K21" i="37"/>
  <c r="K22" i="37" s="1"/>
  <c r="K23" i="37" s="1"/>
  <c r="K24" i="37" s="1"/>
  <c r="K316" i="103"/>
  <c r="K317" i="103" s="1"/>
  <c r="K318" i="103" s="1"/>
  <c r="K319" i="103" s="1"/>
  <c r="K95" i="103"/>
  <c r="K96" i="103" s="1"/>
  <c r="K97" i="103" s="1"/>
  <c r="K98" i="103" s="1"/>
  <c r="K21" i="14"/>
  <c r="K22" i="14" s="1"/>
  <c r="K23" i="14" s="1"/>
  <c r="K24" i="14" s="1"/>
  <c r="K21" i="39"/>
  <c r="K22" i="39" s="1"/>
  <c r="K23" i="39" s="1"/>
  <c r="K24" i="39" s="1"/>
  <c r="K21" i="122"/>
  <c r="K22" i="122" s="1"/>
  <c r="K23" i="122" s="1"/>
  <c r="K24" i="122" s="1"/>
  <c r="K21" i="64"/>
  <c r="K22" i="64" s="1"/>
  <c r="K23" i="64" s="1"/>
  <c r="K24" i="64" s="1"/>
  <c r="K21" i="146"/>
  <c r="K22" i="146" s="1"/>
  <c r="K23" i="146" s="1"/>
  <c r="K24" i="146" s="1"/>
  <c r="K21" i="152"/>
  <c r="K22" i="152" s="1"/>
  <c r="K23" i="152" s="1"/>
  <c r="K24" i="152" s="1"/>
  <c r="K21" i="135"/>
  <c r="K22" i="135" s="1"/>
  <c r="K23" i="135" s="1"/>
  <c r="K24" i="135" s="1"/>
  <c r="K21" i="54"/>
  <c r="K22" i="54" s="1"/>
  <c r="K23" i="54" s="1"/>
  <c r="K24" i="54" s="1"/>
  <c r="K21" i="26"/>
  <c r="K22" i="26" s="1"/>
  <c r="K23" i="26" s="1"/>
  <c r="K24" i="26" s="1"/>
  <c r="J677" i="1"/>
  <c r="J678" i="1" s="1"/>
  <c r="A163" i="3"/>
  <c r="A164" i="3" s="1"/>
  <c r="A165" i="3" s="1"/>
  <c r="A166" i="3" s="1"/>
  <c r="A167" i="3" s="1"/>
  <c r="A168" i="3" s="1"/>
  <c r="A169" i="3" s="1"/>
  <c r="A170" i="3" s="1"/>
  <c r="A162" i="3"/>
  <c r="J71" i="136"/>
  <c r="E131" i="4" s="1"/>
  <c r="F131" i="4" s="1"/>
  <c r="J1026" i="1"/>
  <c r="J1027" i="1" s="1"/>
  <c r="J1028" i="1" s="1"/>
  <c r="J1296" i="1"/>
  <c r="J1297" i="1" s="1"/>
  <c r="J1298" i="1" s="1"/>
  <c r="J2039" i="1"/>
  <c r="J2040" i="1" s="1"/>
  <c r="J2041" i="1" s="1"/>
  <c r="J958" i="1"/>
  <c r="J959" i="1" s="1"/>
  <c r="J960" i="1" s="1"/>
  <c r="K21" i="1"/>
  <c r="K22" i="1" s="1"/>
  <c r="K23" i="1" s="1"/>
  <c r="K24" i="1" s="1"/>
  <c r="J53" i="1" s="1"/>
  <c r="J54" i="1" s="1"/>
  <c r="J55" i="1" s="1"/>
  <c r="D3" i="46"/>
  <c r="D3" i="164"/>
  <c r="D3" i="121"/>
  <c r="D3" i="120"/>
  <c r="J25" i="28"/>
  <c r="J37" i="28"/>
  <c r="J38" i="28" s="1"/>
  <c r="K331" i="103"/>
  <c r="K332" i="103" s="1"/>
  <c r="K42" i="23"/>
  <c r="K52" i="23" s="1"/>
  <c r="K53" i="23" s="1"/>
  <c r="K52" i="115"/>
  <c r="K53" i="115" s="1"/>
  <c r="K36" i="115"/>
  <c r="K37" i="115" s="1"/>
  <c r="J58" i="199"/>
  <c r="K58" i="199" s="1"/>
  <c r="J58" i="171"/>
  <c r="K58" i="171" s="1"/>
  <c r="J60" i="199"/>
  <c r="K60" i="199" s="1"/>
  <c r="J60" i="171"/>
  <c r="K60" i="171" s="1"/>
  <c r="K3194" i="1"/>
  <c r="K3195" i="1" s="1"/>
  <c r="J3197" i="1" s="1"/>
  <c r="J3198" i="1" s="1"/>
  <c r="J3199" i="1" s="1"/>
  <c r="J2925" i="1"/>
  <c r="J2926" i="1" s="1"/>
  <c r="J2927" i="1" s="1"/>
  <c r="K233" i="1"/>
  <c r="K234" i="1"/>
  <c r="K3098" i="1"/>
  <c r="K3099" i="1" s="1"/>
  <c r="K3017" i="1"/>
  <c r="K3019" i="1" s="1"/>
  <c r="K3020" i="1" s="1"/>
  <c r="J3061" i="1" s="1"/>
  <c r="J3062" i="1" s="1"/>
  <c r="J3063" i="1" s="1"/>
  <c r="K2813" i="1"/>
  <c r="K2814" i="1" s="1"/>
  <c r="K2815" i="1" s="1"/>
  <c r="K2816" i="1" s="1"/>
  <c r="K2745" i="1"/>
  <c r="K2746" i="1" s="1"/>
  <c r="K2747" i="1" s="1"/>
  <c r="K2748" i="1" s="1"/>
  <c r="K1473" i="1"/>
  <c r="K1478" i="1" s="1"/>
  <c r="K1479" i="1" s="1"/>
  <c r="J1497" i="1" s="1"/>
  <c r="K386" i="1"/>
  <c r="K387" i="1" s="1"/>
  <c r="K357" i="1"/>
  <c r="K358" i="1" s="1"/>
  <c r="K359" i="1" s="1"/>
  <c r="K360" i="1" s="1"/>
  <c r="K183" i="103"/>
  <c r="K184" i="103" s="1"/>
  <c r="K36" i="16"/>
  <c r="K37" i="16" s="1"/>
  <c r="K36" i="56"/>
  <c r="K37" i="56" s="1"/>
  <c r="K36" i="125"/>
  <c r="K37" i="125" s="1"/>
  <c r="K42" i="127"/>
  <c r="K52" i="127" s="1"/>
  <c r="K53" i="127" s="1"/>
  <c r="K42" i="128"/>
  <c r="K52" i="128" s="1"/>
  <c r="K53" i="128" s="1"/>
  <c r="K36" i="128"/>
  <c r="K37" i="128" s="1"/>
  <c r="K36" i="129"/>
  <c r="K37" i="129" s="1"/>
  <c r="K72" i="136"/>
  <c r="J73" i="136" s="1"/>
  <c r="K36" i="167"/>
  <c r="K37" i="167" s="1"/>
  <c r="K52" i="11"/>
  <c r="K53" i="11" s="1"/>
  <c r="K36" i="38"/>
  <c r="K37" i="38" s="1"/>
  <c r="K52" i="67"/>
  <c r="K53" i="67" s="1"/>
  <c r="K36" i="67"/>
  <c r="K37" i="67" s="1"/>
  <c r="K68" i="127"/>
  <c r="K69" i="127" s="1"/>
  <c r="K68" i="128"/>
  <c r="K69" i="128" s="1"/>
  <c r="K68" i="129"/>
  <c r="K69" i="129" s="1"/>
  <c r="K21" i="132"/>
  <c r="K22" i="132" s="1"/>
  <c r="K23" i="132" s="1"/>
  <c r="K24" i="132" s="1"/>
  <c r="K36" i="140"/>
  <c r="K37" i="140" s="1"/>
  <c r="K36" i="137"/>
  <c r="K37" i="137" s="1"/>
  <c r="K36" i="17"/>
  <c r="K37" i="17" s="1"/>
  <c r="K4" i="232"/>
  <c r="K4" i="213"/>
  <c r="K4" i="214" s="1"/>
  <c r="K4" i="215" s="1"/>
  <c r="K4" i="216" s="1"/>
  <c r="K4" i="217" s="1"/>
  <c r="K4" i="219" s="1"/>
  <c r="K4" i="220" s="1"/>
  <c r="K4" i="221" s="1"/>
  <c r="K4" i="222" s="1"/>
  <c r="K4" i="223" s="1"/>
  <c r="K4" i="224" s="1"/>
  <c r="K4" i="225" s="1"/>
  <c r="K4" i="226" s="1"/>
  <c r="F233" i="4"/>
  <c r="B48" i="149" s="1"/>
  <c r="C48" i="149" s="1"/>
  <c r="F6" i="44"/>
  <c r="D3" i="168"/>
  <c r="D3" i="14"/>
  <c r="D3" i="136"/>
  <c r="D3" i="55"/>
  <c r="D3" i="139"/>
  <c r="D3" i="24"/>
  <c r="D3" i="31"/>
  <c r="D3" i="30"/>
  <c r="D3" i="71"/>
  <c r="D3" i="147"/>
  <c r="D224" i="103"/>
  <c r="D3" i="137"/>
  <c r="D3" i="124"/>
  <c r="D3" i="119"/>
  <c r="D3" i="133"/>
  <c r="D3" i="19"/>
  <c r="D3" i="110"/>
  <c r="D3" i="48"/>
  <c r="D3" i="43"/>
  <c r="D3" i="116"/>
  <c r="D3" i="32"/>
  <c r="D3" i="44"/>
  <c r="D3" i="122"/>
  <c r="D3" i="125"/>
  <c r="D3" i="34"/>
  <c r="D3" i="123"/>
  <c r="D3" i="20"/>
  <c r="D3" i="57"/>
  <c r="D3" i="144"/>
  <c r="D3" i="56"/>
  <c r="F6" i="11"/>
  <c r="K6" i="43"/>
  <c r="K6" i="33"/>
  <c r="K6" i="29"/>
  <c r="K6" i="139"/>
  <c r="F6" i="67"/>
  <c r="K6" i="64"/>
  <c r="K6" i="17"/>
  <c r="F6" i="141"/>
  <c r="D4" i="213"/>
  <c r="D4" i="214" s="1"/>
  <c r="D4" i="215" s="1"/>
  <c r="D4" i="216" s="1"/>
  <c r="D4" i="217" s="1"/>
  <c r="D4" i="219" s="1"/>
  <c r="D4" i="220" s="1"/>
  <c r="D4" i="221" s="1"/>
  <c r="D4" i="222" s="1"/>
  <c r="D4" i="223" s="1"/>
  <c r="D4" i="224" s="1"/>
  <c r="D4" i="225" s="1"/>
  <c r="D4" i="226" s="1"/>
  <c r="D4" i="229" s="1"/>
  <c r="D4" i="232"/>
  <c r="D4" i="172"/>
  <c r="D4" i="174"/>
  <c r="D4" i="175" s="1"/>
  <c r="D4" i="176" s="1"/>
  <c r="D4" i="177" s="1"/>
  <c r="D4" i="178" s="1"/>
  <c r="D4" i="179" s="1"/>
  <c r="D4" i="180" s="1"/>
  <c r="D4" i="181" s="1"/>
  <c r="D4" i="182" s="1"/>
  <c r="D4" i="183" s="1"/>
  <c r="D4" i="184" s="1"/>
  <c r="D4" i="185" s="1"/>
  <c r="D4" i="186" s="1"/>
  <c r="D4" i="187" s="1"/>
  <c r="D4" i="188" s="1"/>
  <c r="D4" i="189" s="1"/>
  <c r="D4" i="190" s="1"/>
  <c r="D4" i="191" s="1"/>
  <c r="D4" i="192" s="1"/>
  <c r="D4" i="193" s="1"/>
  <c r="D4" i="194" s="1"/>
  <c r="D4" i="195" s="1"/>
  <c r="D4" i="196" s="1"/>
  <c r="D4" i="197" s="1"/>
  <c r="D4" i="173"/>
  <c r="D299" i="103"/>
  <c r="D78" i="103"/>
  <c r="K6" i="47"/>
  <c r="F6" i="20"/>
  <c r="F6" i="22"/>
  <c r="D60" i="1"/>
  <c r="D135" i="1" s="1"/>
  <c r="D203" i="1" s="1"/>
  <c r="D271" i="1" s="1"/>
  <c r="D151" i="103"/>
  <c r="D225" i="103"/>
  <c r="F6" i="16"/>
  <c r="K6" i="54"/>
  <c r="K6" i="48"/>
  <c r="F6" i="145"/>
  <c r="K6" i="18"/>
  <c r="K6" i="57"/>
  <c r="F6" i="15"/>
  <c r="F6" i="46"/>
  <c r="K6" i="125"/>
  <c r="F6" i="21"/>
  <c r="F6" i="53"/>
  <c r="F6" i="126"/>
  <c r="F6" i="110"/>
  <c r="K6" i="24"/>
  <c r="K6" i="14"/>
  <c r="K6" i="45"/>
  <c r="K6" i="30"/>
  <c r="K6" i="37"/>
  <c r="F6" i="34"/>
  <c r="F6" i="23"/>
  <c r="F6" i="140"/>
  <c r="K6" i="32"/>
  <c r="K6" i="31"/>
  <c r="F6" i="26"/>
  <c r="F6" i="134"/>
  <c r="F6" i="152"/>
  <c r="K6" i="135"/>
  <c r="K6" i="109"/>
  <c r="K6" i="137"/>
  <c r="K42" i="129"/>
  <c r="K52" i="129" s="1"/>
  <c r="K53" i="129" s="1"/>
  <c r="J59" i="104"/>
  <c r="K59" i="104" s="1"/>
  <c r="J58" i="11"/>
  <c r="K58" i="11" s="1"/>
  <c r="J59" i="164"/>
  <c r="K59" i="164" s="1"/>
  <c r="J59" i="11"/>
  <c r="K59" i="11" s="1"/>
  <c r="J58" i="17"/>
  <c r="K58" i="17" s="1"/>
  <c r="J58" i="164"/>
  <c r="K58" i="164" s="1"/>
  <c r="J60" i="104"/>
  <c r="K60" i="104" s="1"/>
  <c r="J60" i="165"/>
  <c r="K60" i="165" s="1"/>
  <c r="J60" i="11"/>
  <c r="K60" i="11" s="1"/>
  <c r="J60" i="164"/>
  <c r="K60" i="164" s="1"/>
  <c r="J60" i="29"/>
  <c r="K60" i="29" s="1"/>
  <c r="J60" i="17"/>
  <c r="K60" i="17" s="1"/>
  <c r="A19" i="2"/>
  <c r="A172" i="3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71" i="3"/>
  <c r="J71" i="70"/>
  <c r="J2381" i="1"/>
  <c r="J2382" i="1" s="1"/>
  <c r="J2383" i="1" s="1"/>
  <c r="J2313" i="1"/>
  <c r="J2314" i="1" s="1"/>
  <c r="J2315" i="1" s="1"/>
  <c r="J2177" i="1"/>
  <c r="J2178" i="1" s="1"/>
  <c r="J2179" i="1" s="1"/>
  <c r="J2108" i="1"/>
  <c r="J2109" i="1" s="1"/>
  <c r="J2110" i="1" s="1"/>
  <c r="J1699" i="1"/>
  <c r="J1700" i="1" s="1"/>
  <c r="J1701" i="1" s="1"/>
  <c r="J1095" i="1"/>
  <c r="J1096" i="1" s="1"/>
  <c r="J1097" i="1" s="1"/>
  <c r="K21" i="147"/>
  <c r="K22" i="147" s="1"/>
  <c r="K23" i="147" s="1"/>
  <c r="K24" i="147" s="1"/>
  <c r="K36" i="55"/>
  <c r="K37" i="55" s="1"/>
  <c r="K21" i="22"/>
  <c r="K22" i="22" s="1"/>
  <c r="K23" i="22" s="1"/>
  <c r="K24" i="22" s="1"/>
  <c r="K52" i="167"/>
  <c r="K53" i="167" s="1"/>
  <c r="K36" i="32"/>
  <c r="K37" i="32" s="1"/>
  <c r="F6" i="19"/>
  <c r="K6" i="19"/>
  <c r="F6" i="39"/>
  <c r="K6" i="39"/>
  <c r="K6" i="55"/>
  <c r="F6" i="55"/>
  <c r="F6" i="56"/>
  <c r="K6" i="56"/>
  <c r="F6" i="69"/>
  <c r="K6" i="69"/>
  <c r="D3" i="162"/>
  <c r="D3" i="117"/>
  <c r="D3" i="132"/>
  <c r="D3" i="23"/>
  <c r="D3" i="128"/>
  <c r="D3" i="109"/>
  <c r="D3" i="134"/>
  <c r="D3" i="69"/>
  <c r="D298" i="103"/>
  <c r="D150" i="103"/>
  <c r="D3" i="26"/>
  <c r="D3" i="66"/>
  <c r="D3" i="37"/>
  <c r="D3" i="126"/>
  <c r="D3" i="29"/>
  <c r="D3" i="42"/>
  <c r="D3" i="17"/>
  <c r="D3" i="165"/>
  <c r="F6" i="71"/>
  <c r="K6" i="71"/>
  <c r="F6" i="104"/>
  <c r="K6" i="104"/>
  <c r="D3" i="166"/>
  <c r="D3" i="70"/>
  <c r="D3" i="18"/>
  <c r="D3" i="39"/>
  <c r="D3" i="118"/>
  <c r="D3" i="146"/>
  <c r="D3" i="16"/>
  <c r="K6" i="133"/>
  <c r="F6" i="133"/>
  <c r="F6" i="144"/>
  <c r="K6" i="144"/>
  <c r="J1498" i="1"/>
  <c r="J1499" i="1" s="1"/>
  <c r="H29" i="2" l="1"/>
  <c r="G40" i="2"/>
  <c r="H40" i="2" s="1"/>
  <c r="J2573" i="1"/>
  <c r="K2573" i="1" s="1"/>
  <c r="J2777" i="1"/>
  <c r="K2777" i="1" s="1"/>
  <c r="J2845" i="1"/>
  <c r="K2845" i="1" s="1"/>
  <c r="J2505" i="1"/>
  <c r="K2505" i="1" s="1"/>
  <c r="J2641" i="1"/>
  <c r="K2641" i="1" s="1"/>
  <c r="J2709" i="1"/>
  <c r="K2709" i="1" s="1"/>
  <c r="D312" i="3"/>
  <c r="J59" i="165"/>
  <c r="K59" i="165" s="1"/>
  <c r="J58" i="29"/>
  <c r="K58" i="29" s="1"/>
  <c r="K68" i="29" s="1"/>
  <c r="K69" i="29" s="1"/>
  <c r="J59" i="29"/>
  <c r="K59" i="29" s="1"/>
  <c r="J59" i="17"/>
  <c r="K59" i="17" s="1"/>
  <c r="J58" i="165"/>
  <c r="K58" i="165" s="1"/>
  <c r="J58" i="104"/>
  <c r="K58" i="104" s="1"/>
  <c r="K68" i="104" s="1"/>
  <c r="K69" i="104" s="1"/>
  <c r="K72" i="71"/>
  <c r="J73" i="71" s="1"/>
  <c r="J389" i="1"/>
  <c r="J390" i="1" s="1"/>
  <c r="J391" i="1" s="1"/>
  <c r="J59" i="171"/>
  <c r="K59" i="171" s="1"/>
  <c r="G41" i="2"/>
  <c r="H41" i="2" s="1"/>
  <c r="K68" i="171"/>
  <c r="K69" i="171" s="1"/>
  <c r="J71" i="171" s="1"/>
  <c r="J26" i="28"/>
  <c r="J28" i="28"/>
  <c r="K4" i="230"/>
  <c r="K4" i="229"/>
  <c r="K4" i="231"/>
  <c r="K4" i="227"/>
  <c r="K4" i="228"/>
  <c r="K68" i="199"/>
  <c r="K69" i="199" s="1"/>
  <c r="J71" i="199" s="1"/>
  <c r="J39" i="28"/>
  <c r="G49" i="149"/>
  <c r="H49" i="149" s="1"/>
  <c r="I49" i="149" s="1"/>
  <c r="D4" i="227"/>
  <c r="D4" i="230"/>
  <c r="D4" i="231"/>
  <c r="D4" i="228"/>
  <c r="K68" i="164"/>
  <c r="K69" i="164" s="1"/>
  <c r="K68" i="17"/>
  <c r="K69" i="17" s="1"/>
  <c r="K68" i="11"/>
  <c r="K69" i="11" s="1"/>
  <c r="E92" i="4"/>
  <c r="F92" i="4" s="1"/>
  <c r="K72" i="70"/>
  <c r="J73" i="70" s="1"/>
  <c r="A185" i="3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6" i="3" s="1"/>
  <c r="A327" i="3" s="1"/>
  <c r="A328" i="3" s="1"/>
  <c r="A184" i="3"/>
  <c r="A20" i="2"/>
  <c r="A21" i="2" s="1"/>
  <c r="A22" i="2" s="1"/>
  <c r="K68" i="165"/>
  <c r="K69" i="165" s="1"/>
  <c r="J133" i="103" l="1"/>
  <c r="K133" i="103" s="1"/>
  <c r="J59" i="55"/>
  <c r="K59" i="55" s="1"/>
  <c r="J59" i="103"/>
  <c r="K59" i="103" s="1"/>
  <c r="J59" i="34"/>
  <c r="K59" i="34" s="1"/>
  <c r="J59" i="19"/>
  <c r="K59" i="19" s="1"/>
  <c r="J59" i="64"/>
  <c r="K59" i="64" s="1"/>
  <c r="J59" i="145"/>
  <c r="K59" i="145" s="1"/>
  <c r="J59" i="134"/>
  <c r="K59" i="134" s="1"/>
  <c r="J59" i="139"/>
  <c r="K59" i="139" s="1"/>
  <c r="J59" i="69"/>
  <c r="K59" i="69" s="1"/>
  <c r="J60" i="16"/>
  <c r="K60" i="16" s="1"/>
  <c r="J59" i="31"/>
  <c r="K59" i="31" s="1"/>
  <c r="J59" i="38"/>
  <c r="K59" i="38" s="1"/>
  <c r="J59" i="135"/>
  <c r="K59" i="135" s="1"/>
  <c r="J59" i="18"/>
  <c r="K59" i="18" s="1"/>
  <c r="J59" i="30"/>
  <c r="K59" i="30" s="1"/>
  <c r="J59" i="15"/>
  <c r="K59" i="15" s="1"/>
  <c r="J59" i="142"/>
  <c r="K59" i="142" s="1"/>
  <c r="J59" i="146"/>
  <c r="K59" i="146" s="1"/>
  <c r="J59" i="169"/>
  <c r="K59" i="169" s="1"/>
  <c r="J59" i="133"/>
  <c r="K59" i="133" s="1"/>
  <c r="J59" i="21"/>
  <c r="K59" i="21" s="1"/>
  <c r="J59" i="132"/>
  <c r="K59" i="132" s="1"/>
  <c r="J59" i="20"/>
  <c r="K59" i="20" s="1"/>
  <c r="J59" i="110"/>
  <c r="K59" i="110" s="1"/>
  <c r="J59" i="66"/>
  <c r="K59" i="66" s="1"/>
  <c r="J59" i="39"/>
  <c r="K59" i="39" s="1"/>
  <c r="J59" i="13"/>
  <c r="K59" i="13" s="1"/>
  <c r="J59" i="143"/>
  <c r="K59" i="143" s="1"/>
  <c r="J59" i="167"/>
  <c r="K59" i="167" s="1"/>
  <c r="J206" i="103"/>
  <c r="K206" i="103" s="1"/>
  <c r="J59" i="147"/>
  <c r="K59" i="147" s="1"/>
  <c r="J59" i="61"/>
  <c r="K59" i="61" s="1"/>
  <c r="J59" i="46"/>
  <c r="K59" i="46" s="1"/>
  <c r="J59" i="116"/>
  <c r="K59" i="116" s="1"/>
  <c r="J59" i="168"/>
  <c r="K59" i="168" s="1"/>
  <c r="J59" i="118"/>
  <c r="K59" i="118" s="1"/>
  <c r="J354" i="103"/>
  <c r="K354" i="103" s="1"/>
  <c r="J59" i="115"/>
  <c r="K59" i="115" s="1"/>
  <c r="J59" i="24"/>
  <c r="K59" i="24" s="1"/>
  <c r="J59" i="162"/>
  <c r="K59" i="162" s="1"/>
  <c r="J58" i="54"/>
  <c r="K58" i="54" s="1"/>
  <c r="K68" i="54" s="1"/>
  <c r="K69" i="54" s="1"/>
  <c r="J71" i="54" s="1"/>
  <c r="J59" i="221"/>
  <c r="K59" i="221" s="1"/>
  <c r="J59" i="219"/>
  <c r="K59" i="219" s="1"/>
  <c r="J59" i="214"/>
  <c r="K59" i="214" s="1"/>
  <c r="J60" i="212"/>
  <c r="K60" i="212" s="1"/>
  <c r="J58" i="210"/>
  <c r="K58" i="210" s="1"/>
  <c r="K68" i="210" s="1"/>
  <c r="K69" i="210" s="1"/>
  <c r="J71" i="210" s="1"/>
  <c r="J58" i="205"/>
  <c r="K58" i="205" s="1"/>
  <c r="K67" i="205" s="1"/>
  <c r="K68" i="205" s="1"/>
  <c r="J70" i="205" s="1"/>
  <c r="J61" i="225"/>
  <c r="K61" i="225" s="1"/>
  <c r="J59" i="223"/>
  <c r="K59" i="223" s="1"/>
  <c r="J59" i="215"/>
  <c r="K59" i="215" s="1"/>
  <c r="J58" i="209"/>
  <c r="K58" i="209" s="1"/>
  <c r="K68" i="209" s="1"/>
  <c r="K69" i="209" s="1"/>
  <c r="J71" i="209" s="1"/>
  <c r="J58" i="204"/>
  <c r="K58" i="204" s="1"/>
  <c r="K67" i="204" s="1"/>
  <c r="K68" i="204" s="1"/>
  <c r="J70" i="204" s="1"/>
  <c r="J59" i="202"/>
  <c r="K59" i="202" s="1"/>
  <c r="K68" i="202" s="1"/>
  <c r="K69" i="202" s="1"/>
  <c r="J71" i="202" s="1"/>
  <c r="J60" i="206"/>
  <c r="K60" i="206" s="1"/>
  <c r="J59" i="198"/>
  <c r="K59" i="198" s="1"/>
  <c r="J59" i="196"/>
  <c r="K59" i="196" s="1"/>
  <c r="J61" i="192"/>
  <c r="K61" i="192" s="1"/>
  <c r="J59" i="187"/>
  <c r="K59" i="187" s="1"/>
  <c r="J58" i="179"/>
  <c r="K58" i="179" s="1"/>
  <c r="K68" i="179" s="1"/>
  <c r="K69" i="179" s="1"/>
  <c r="J71" i="179" s="1"/>
  <c r="J59" i="191"/>
  <c r="K59" i="191" s="1"/>
  <c r="J59" i="186"/>
  <c r="K59" i="186" s="1"/>
  <c r="J59" i="184"/>
  <c r="K59" i="184" s="1"/>
  <c r="J58" i="180"/>
  <c r="K58" i="180" s="1"/>
  <c r="K68" i="180" s="1"/>
  <c r="K69" i="180" s="1"/>
  <c r="J71" i="180" s="1"/>
  <c r="J59" i="176"/>
  <c r="K59" i="176" s="1"/>
  <c r="J58" i="173"/>
  <c r="K58" i="173" s="1"/>
  <c r="K67" i="173" s="1"/>
  <c r="K68" i="173" s="1"/>
  <c r="J70" i="173" s="1"/>
  <c r="J59" i="170"/>
  <c r="K59" i="170" s="1"/>
  <c r="J58" i="14"/>
  <c r="K58" i="14" s="1"/>
  <c r="K68" i="14" s="1"/>
  <c r="K69" i="14" s="1"/>
  <c r="J71" i="14" s="1"/>
  <c r="K72" i="14" s="1"/>
  <c r="J73" i="14" s="1"/>
  <c r="J59" i="123"/>
  <c r="K59" i="123" s="1"/>
  <c r="J59" i="141"/>
  <c r="K59" i="141" s="1"/>
  <c r="J58" i="125"/>
  <c r="K58" i="125" s="1"/>
  <c r="J60" i="123"/>
  <c r="K60" i="123" s="1"/>
  <c r="J58" i="32"/>
  <c r="K58" i="32" s="1"/>
  <c r="K68" i="32" s="1"/>
  <c r="K69" i="32" s="1"/>
  <c r="J71" i="32" s="1"/>
  <c r="J59" i="137"/>
  <c r="K59" i="137" s="1"/>
  <c r="J59" i="152"/>
  <c r="K59" i="152" s="1"/>
  <c r="J59" i="117"/>
  <c r="K59" i="117" s="1"/>
  <c r="J59" i="26"/>
  <c r="K59" i="26" s="1"/>
  <c r="J59" i="125"/>
  <c r="K59" i="125" s="1"/>
  <c r="J60" i="39"/>
  <c r="K60" i="39" s="1"/>
  <c r="J59" i="121"/>
  <c r="K59" i="121" s="1"/>
  <c r="J59" i="56"/>
  <c r="K59" i="56" s="1"/>
  <c r="J60" i="167"/>
  <c r="K60" i="167" s="1"/>
  <c r="J59" i="53"/>
  <c r="K59" i="53" s="1"/>
  <c r="J59" i="166"/>
  <c r="K59" i="166" s="1"/>
  <c r="J59" i="140"/>
  <c r="K59" i="140" s="1"/>
  <c r="J58" i="144"/>
  <c r="K58" i="144" s="1"/>
  <c r="K68" i="144" s="1"/>
  <c r="K69" i="144" s="1"/>
  <c r="J71" i="144" s="1"/>
  <c r="J59" i="122"/>
  <c r="K59" i="122" s="1"/>
  <c r="J59" i="57"/>
  <c r="K59" i="57" s="1"/>
  <c r="J59" i="232"/>
  <c r="K59" i="232" s="1"/>
  <c r="J59" i="220"/>
  <c r="K59" i="220" s="1"/>
  <c r="J59" i="216"/>
  <c r="K59" i="216" s="1"/>
  <c r="J59" i="213"/>
  <c r="K59" i="213" s="1"/>
  <c r="J59" i="212"/>
  <c r="K59" i="212" s="1"/>
  <c r="J59" i="207"/>
  <c r="K59" i="207" s="1"/>
  <c r="J58" i="203"/>
  <c r="K58" i="203" s="1"/>
  <c r="K67" i="203" s="1"/>
  <c r="K68" i="203" s="1"/>
  <c r="J70" i="203" s="1"/>
  <c r="J59" i="224"/>
  <c r="K59" i="224" s="1"/>
  <c r="J59" i="217"/>
  <c r="K59" i="217" s="1"/>
  <c r="J58" i="211"/>
  <c r="K58" i="211" s="1"/>
  <c r="K68" i="211" s="1"/>
  <c r="K69" i="211" s="1"/>
  <c r="J71" i="211" s="1"/>
  <c r="J59" i="208"/>
  <c r="K59" i="208" s="1"/>
  <c r="J59" i="206"/>
  <c r="K59" i="206" s="1"/>
  <c r="K68" i="206" s="1"/>
  <c r="K69" i="206" s="1"/>
  <c r="J71" i="206" s="1"/>
  <c r="J58" i="200"/>
  <c r="K58" i="200" s="1"/>
  <c r="K67" i="200" s="1"/>
  <c r="K68" i="200" s="1"/>
  <c r="J70" i="200" s="1"/>
  <c r="J58" i="201"/>
  <c r="K58" i="201" s="1"/>
  <c r="K67" i="201" s="1"/>
  <c r="K68" i="201" s="1"/>
  <c r="J70" i="201" s="1"/>
  <c r="J59" i="197"/>
  <c r="K59" i="197" s="1"/>
  <c r="J59" i="188"/>
  <c r="K59" i="188" s="1"/>
  <c r="J59" i="185"/>
  <c r="K59" i="185" s="1"/>
  <c r="J59" i="190"/>
  <c r="K59" i="190" s="1"/>
  <c r="J58" i="181"/>
  <c r="K58" i="181" s="1"/>
  <c r="K68" i="181" s="1"/>
  <c r="K69" i="181" s="1"/>
  <c r="J71" i="181" s="1"/>
  <c r="J59" i="174"/>
  <c r="K59" i="174" s="1"/>
  <c r="K68" i="174" s="1"/>
  <c r="K69" i="174" s="1"/>
  <c r="J71" i="174" s="1"/>
  <c r="J59" i="175"/>
  <c r="K59" i="175" s="1"/>
  <c r="J59" i="43"/>
  <c r="K59" i="43" s="1"/>
  <c r="J60" i="46"/>
  <c r="K60" i="46" s="1"/>
  <c r="J59" i="16"/>
  <c r="K59" i="16" s="1"/>
  <c r="J280" i="103"/>
  <c r="K280" i="103" s="1"/>
  <c r="J59" i="42"/>
  <c r="K59" i="42" s="1"/>
  <c r="J59" i="154"/>
  <c r="K59" i="154" s="1"/>
  <c r="J59" i="33"/>
  <c r="K59" i="33" s="1"/>
  <c r="J59" i="67"/>
  <c r="K59" i="67" s="1"/>
  <c r="J59" i="195"/>
  <c r="K59" i="195" s="1"/>
  <c r="J59" i="178"/>
  <c r="K59" i="178" s="1"/>
  <c r="J60" i="184"/>
  <c r="K60" i="184" s="1"/>
  <c r="J59" i="177"/>
  <c r="K59" i="177" s="1"/>
  <c r="J58" i="172"/>
  <c r="K58" i="172" s="1"/>
  <c r="K67" i="172" s="1"/>
  <c r="K68" i="172" s="1"/>
  <c r="J70" i="172" s="1"/>
  <c r="J2504" i="1"/>
  <c r="K2504" i="1" s="1"/>
  <c r="K2514" i="1" s="1"/>
  <c r="K2515" i="1" s="1"/>
  <c r="J2517" i="1" s="1"/>
  <c r="J2518" i="1" s="1"/>
  <c r="J2519" i="1" s="1"/>
  <c r="H24" i="28"/>
  <c r="J2844" i="1"/>
  <c r="K2844" i="1" s="1"/>
  <c r="K2854" i="1" s="1"/>
  <c r="K2855" i="1" s="1"/>
  <c r="J2857" i="1" s="1"/>
  <c r="J2858" i="1" s="1"/>
  <c r="J2859" i="1" s="1"/>
  <c r="J2708" i="1"/>
  <c r="K2708" i="1" s="1"/>
  <c r="K2718" i="1" s="1"/>
  <c r="K2719" i="1" s="1"/>
  <c r="J2721" i="1" s="1"/>
  <c r="J2722" i="1" s="1"/>
  <c r="J2723" i="1" s="1"/>
  <c r="D321" i="3"/>
  <c r="J2572" i="1"/>
  <c r="K2572" i="1" s="1"/>
  <c r="K2582" i="1" s="1"/>
  <c r="K2583" i="1" s="1"/>
  <c r="J2585" i="1" s="1"/>
  <c r="J2586" i="1" s="1"/>
  <c r="J2587" i="1" s="1"/>
  <c r="J2640" i="1"/>
  <c r="K2640" i="1" s="1"/>
  <c r="K2650" i="1" s="1"/>
  <c r="K2651" i="1" s="1"/>
  <c r="J2653" i="1" s="1"/>
  <c r="J2654" i="1" s="1"/>
  <c r="J2655" i="1" s="1"/>
  <c r="J2776" i="1"/>
  <c r="K2776" i="1" s="1"/>
  <c r="K2786" i="1" s="1"/>
  <c r="K2787" i="1" s="1"/>
  <c r="J2789" i="1" s="1"/>
  <c r="J2790" i="1" s="1"/>
  <c r="J2791" i="1" s="1"/>
  <c r="J40" i="28"/>
  <c r="K72" i="199"/>
  <c r="J73" i="199" s="1"/>
  <c r="E191" i="4"/>
  <c r="F191" i="4" s="1"/>
  <c r="J31" i="28"/>
  <c r="J29" i="28"/>
  <c r="J27" i="28"/>
  <c r="K72" i="171"/>
  <c r="J73" i="171" s="1"/>
  <c r="E144" i="4"/>
  <c r="F144" i="4" s="1"/>
  <c r="J71" i="165"/>
  <c r="K72" i="32"/>
  <c r="J73" i="32" s="1"/>
  <c r="E53" i="4"/>
  <c r="F53" i="4" s="1"/>
  <c r="J71" i="17"/>
  <c r="E30" i="4"/>
  <c r="F30" i="4" s="1"/>
  <c r="J71" i="104"/>
  <c r="J71" i="29"/>
  <c r="J71" i="11"/>
  <c r="J71" i="164"/>
  <c r="A28" i="2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E147" i="4" l="1"/>
  <c r="F147" i="4" s="1"/>
  <c r="K72" i="174"/>
  <c r="J73" i="174" s="1"/>
  <c r="E206" i="4"/>
  <c r="F206" i="4" s="1"/>
  <c r="K72" i="211"/>
  <c r="J73" i="211" s="1"/>
  <c r="K68" i="167"/>
  <c r="K69" i="167" s="1"/>
  <c r="J71" i="167" s="1"/>
  <c r="H25" i="28"/>
  <c r="K24" i="28"/>
  <c r="H37" i="28"/>
  <c r="E145" i="4"/>
  <c r="F145" i="4" s="1"/>
  <c r="K71" i="172"/>
  <c r="J72" i="172" s="1"/>
  <c r="E193" i="4"/>
  <c r="F193" i="4" s="1"/>
  <c r="K71" i="201"/>
  <c r="J72" i="201" s="1"/>
  <c r="E198" i="4"/>
  <c r="F198" i="4" s="1"/>
  <c r="K72" i="206"/>
  <c r="J73" i="206" s="1"/>
  <c r="K72" i="144"/>
  <c r="J73" i="144" s="1"/>
  <c r="E132" i="4"/>
  <c r="F132" i="4" s="1"/>
  <c r="K71" i="173"/>
  <c r="J72" i="173" s="1"/>
  <c r="E146" i="4"/>
  <c r="F146" i="4" s="1"/>
  <c r="K72" i="180"/>
  <c r="J73" i="180" s="1"/>
  <c r="E156" i="4"/>
  <c r="F156" i="4" s="1"/>
  <c r="E155" i="4"/>
  <c r="F155" i="4" s="1"/>
  <c r="K72" i="179"/>
  <c r="J73" i="179" s="1"/>
  <c r="E194" i="4"/>
  <c r="F194" i="4" s="1"/>
  <c r="K72" i="202"/>
  <c r="J73" i="202" s="1"/>
  <c r="E204" i="4"/>
  <c r="F204" i="4" s="1"/>
  <c r="K72" i="209"/>
  <c r="J73" i="209" s="1"/>
  <c r="E197" i="4"/>
  <c r="F197" i="4" s="1"/>
  <c r="K71" i="205"/>
  <c r="J72" i="205" s="1"/>
  <c r="K72" i="54"/>
  <c r="J73" i="54" s="1"/>
  <c r="E73" i="4"/>
  <c r="F73" i="4" s="1"/>
  <c r="J60" i="225"/>
  <c r="K60" i="225" s="1"/>
  <c r="K70" i="225" s="1"/>
  <c r="K71" i="225" s="1"/>
  <c r="J73" i="225" s="1"/>
  <c r="J58" i="223"/>
  <c r="K58" i="223" s="1"/>
  <c r="K68" i="223" s="1"/>
  <c r="K69" i="223" s="1"/>
  <c r="J71" i="223" s="1"/>
  <c r="J58" i="219"/>
  <c r="K58" i="219" s="1"/>
  <c r="K68" i="219" s="1"/>
  <c r="K69" i="219" s="1"/>
  <c r="J71" i="219" s="1"/>
  <c r="J58" i="216"/>
  <c r="K58" i="216" s="1"/>
  <c r="K68" i="216" s="1"/>
  <c r="K69" i="216" s="1"/>
  <c r="J71" i="216" s="1"/>
  <c r="J58" i="214"/>
  <c r="K58" i="214" s="1"/>
  <c r="K68" i="214" s="1"/>
  <c r="K69" i="214" s="1"/>
  <c r="J71" i="214" s="1"/>
  <c r="J58" i="207"/>
  <c r="K58" i="207" s="1"/>
  <c r="K68" i="207" s="1"/>
  <c r="K69" i="207" s="1"/>
  <c r="J71" i="207" s="1"/>
  <c r="J58" i="221"/>
  <c r="K58" i="221" s="1"/>
  <c r="K68" i="221" s="1"/>
  <c r="K69" i="221" s="1"/>
  <c r="J58" i="213"/>
  <c r="K58" i="213" s="1"/>
  <c r="K68" i="213" s="1"/>
  <c r="K69" i="213" s="1"/>
  <c r="J71" i="213" s="1"/>
  <c r="J58" i="197"/>
  <c r="K58" i="197" s="1"/>
  <c r="K68" i="197" s="1"/>
  <c r="K69" i="197" s="1"/>
  <c r="J71" i="197" s="1"/>
  <c r="J60" i="192"/>
  <c r="K60" i="192" s="1"/>
  <c r="K70" i="192" s="1"/>
  <c r="K71" i="192" s="1"/>
  <c r="J73" i="192" s="1"/>
  <c r="J58" i="188"/>
  <c r="K58" i="188" s="1"/>
  <c r="K68" i="188" s="1"/>
  <c r="K69" i="188" s="1"/>
  <c r="J58" i="186"/>
  <c r="K58" i="186" s="1"/>
  <c r="K68" i="186" s="1"/>
  <c r="K69" i="186" s="1"/>
  <c r="J58" i="196"/>
  <c r="K58" i="196" s="1"/>
  <c r="K68" i="196" s="1"/>
  <c r="K69" i="196" s="1"/>
  <c r="J71" i="196" s="1"/>
  <c r="J58" i="191"/>
  <c r="K58" i="191" s="1"/>
  <c r="K68" i="191" s="1"/>
  <c r="K69" i="191" s="1"/>
  <c r="J58" i="182"/>
  <c r="K58" i="182" s="1"/>
  <c r="K68" i="182" s="1"/>
  <c r="K69" i="182" s="1"/>
  <c r="J71" i="182" s="1"/>
  <c r="J58" i="170"/>
  <c r="K58" i="170" s="1"/>
  <c r="K68" i="170" s="1"/>
  <c r="K69" i="170" s="1"/>
  <c r="J71" i="170" s="1"/>
  <c r="J58" i="177"/>
  <c r="K58" i="177" s="1"/>
  <c r="K68" i="177" s="1"/>
  <c r="K69" i="177" s="1"/>
  <c r="J71" i="177" s="1"/>
  <c r="J58" i="146"/>
  <c r="K58" i="146" s="1"/>
  <c r="K68" i="146" s="1"/>
  <c r="K69" i="146" s="1"/>
  <c r="J71" i="146" s="1"/>
  <c r="J58" i="61"/>
  <c r="K58" i="61" s="1"/>
  <c r="K68" i="61" s="1"/>
  <c r="K69" i="61" s="1"/>
  <c r="J71" i="61" s="1"/>
  <c r="J58" i="47"/>
  <c r="K58" i="47" s="1"/>
  <c r="K68" i="47" s="1"/>
  <c r="K69" i="47" s="1"/>
  <c r="J71" i="47" s="1"/>
  <c r="J58" i="118"/>
  <c r="K58" i="118" s="1"/>
  <c r="K68" i="118" s="1"/>
  <c r="K69" i="118" s="1"/>
  <c r="J58" i="34"/>
  <c r="K58" i="34" s="1"/>
  <c r="K68" i="34" s="1"/>
  <c r="K69" i="34" s="1"/>
  <c r="J58" i="123"/>
  <c r="K58" i="123" s="1"/>
  <c r="K68" i="123" s="1"/>
  <c r="K69" i="123" s="1"/>
  <c r="J71" i="123" s="1"/>
  <c r="J58" i="38"/>
  <c r="K58" i="38" s="1"/>
  <c r="K68" i="38" s="1"/>
  <c r="K69" i="38" s="1"/>
  <c r="J71" i="38" s="1"/>
  <c r="J58" i="168"/>
  <c r="K58" i="168" s="1"/>
  <c r="K68" i="168" s="1"/>
  <c r="K69" i="168" s="1"/>
  <c r="J71" i="168" s="1"/>
  <c r="J58" i="31"/>
  <c r="K58" i="31" s="1"/>
  <c r="K68" i="31" s="1"/>
  <c r="K69" i="31" s="1"/>
  <c r="J71" i="31" s="1"/>
  <c r="J58" i="44"/>
  <c r="K58" i="44" s="1"/>
  <c r="K68" i="44" s="1"/>
  <c r="K69" i="44" s="1"/>
  <c r="J71" i="44" s="1"/>
  <c r="J205" i="103"/>
  <c r="K205" i="103" s="1"/>
  <c r="K215" i="103" s="1"/>
  <c r="K216" i="103" s="1"/>
  <c r="J218" i="103" s="1"/>
  <c r="K219" i="103" s="1"/>
  <c r="J220" i="103" s="1"/>
  <c r="J58" i="121"/>
  <c r="K58" i="121" s="1"/>
  <c r="K68" i="121" s="1"/>
  <c r="K69" i="121" s="1"/>
  <c r="J71" i="121" s="1"/>
  <c r="J58" i="46"/>
  <c r="K58" i="46" s="1"/>
  <c r="K68" i="46" s="1"/>
  <c r="K69" i="46" s="1"/>
  <c r="J71" i="46" s="1"/>
  <c r="J58" i="57"/>
  <c r="K58" i="57" s="1"/>
  <c r="K68" i="57" s="1"/>
  <c r="K69" i="57" s="1"/>
  <c r="J71" i="57" s="1"/>
  <c r="J58" i="15"/>
  <c r="K58" i="15" s="1"/>
  <c r="K68" i="15" s="1"/>
  <c r="K69" i="15" s="1"/>
  <c r="J71" i="15" s="1"/>
  <c r="J58" i="23"/>
  <c r="K58" i="23" s="1"/>
  <c r="K68" i="23" s="1"/>
  <c r="K69" i="23" s="1"/>
  <c r="J71" i="23" s="1"/>
  <c r="J58" i="30"/>
  <c r="K58" i="30" s="1"/>
  <c r="K68" i="30" s="1"/>
  <c r="K69" i="30" s="1"/>
  <c r="J71" i="30" s="1"/>
  <c r="J58" i="115"/>
  <c r="K58" i="115" s="1"/>
  <c r="K68" i="115" s="1"/>
  <c r="K69" i="115" s="1"/>
  <c r="J71" i="115" s="1"/>
  <c r="J58" i="145"/>
  <c r="K58" i="145" s="1"/>
  <c r="K68" i="145" s="1"/>
  <c r="K69" i="145" s="1"/>
  <c r="J71" i="145" s="1"/>
  <c r="J58" i="119"/>
  <c r="K58" i="119" s="1"/>
  <c r="K68" i="119" s="1"/>
  <c r="K69" i="119" s="1"/>
  <c r="J71" i="119" s="1"/>
  <c r="J58" i="154"/>
  <c r="K58" i="154" s="1"/>
  <c r="K68" i="154" s="1"/>
  <c r="K69" i="154" s="1"/>
  <c r="J71" i="154" s="1"/>
  <c r="J353" i="103"/>
  <c r="K353" i="103" s="1"/>
  <c r="K363" i="103" s="1"/>
  <c r="K364" i="103" s="1"/>
  <c r="J366" i="103" s="1"/>
  <c r="K367" i="103" s="1"/>
  <c r="J368" i="103" s="1"/>
  <c r="J58" i="126"/>
  <c r="K58" i="126" s="1"/>
  <c r="K68" i="126" s="1"/>
  <c r="K69" i="126" s="1"/>
  <c r="J71" i="126" s="1"/>
  <c r="J58" i="135"/>
  <c r="K58" i="135" s="1"/>
  <c r="K68" i="135" s="1"/>
  <c r="K69" i="135" s="1"/>
  <c r="J71" i="135" s="1"/>
  <c r="J279" i="103"/>
  <c r="K279" i="103" s="1"/>
  <c r="K289" i="103" s="1"/>
  <c r="K290" i="103" s="1"/>
  <c r="J292" i="103" s="1"/>
  <c r="K293" i="103" s="1"/>
  <c r="J294" i="103" s="1"/>
  <c r="J58" i="37"/>
  <c r="K58" i="37" s="1"/>
  <c r="K68" i="37" s="1"/>
  <c r="K69" i="37" s="1"/>
  <c r="J71" i="37" s="1"/>
  <c r="J58" i="13"/>
  <c r="K58" i="13" s="1"/>
  <c r="K68" i="13" s="1"/>
  <c r="K69" i="13" s="1"/>
  <c r="J71" i="13" s="1"/>
  <c r="J58" i="66"/>
  <c r="K58" i="66" s="1"/>
  <c r="K68" i="66" s="1"/>
  <c r="K69" i="66" s="1"/>
  <c r="J71" i="66" s="1"/>
  <c r="J58" i="39"/>
  <c r="K58" i="39" s="1"/>
  <c r="K68" i="39" s="1"/>
  <c r="K69" i="39" s="1"/>
  <c r="J71" i="39" s="1"/>
  <c r="J132" i="103"/>
  <c r="K132" i="103" s="1"/>
  <c r="K142" i="103" s="1"/>
  <c r="K143" i="103" s="1"/>
  <c r="J145" i="103" s="1"/>
  <c r="K146" i="103" s="1"/>
  <c r="J147" i="103" s="1"/>
  <c r="J58" i="141"/>
  <c r="K58" i="141" s="1"/>
  <c r="K68" i="141" s="1"/>
  <c r="K69" i="141" s="1"/>
  <c r="J58" i="18"/>
  <c r="K58" i="18" s="1"/>
  <c r="K68" i="18" s="1"/>
  <c r="K69" i="18" s="1"/>
  <c r="J71" i="18" s="1"/>
  <c r="J58" i="56"/>
  <c r="K58" i="56" s="1"/>
  <c r="K68" i="56" s="1"/>
  <c r="K69" i="56" s="1"/>
  <c r="J71" i="56" s="1"/>
  <c r="J58" i="26"/>
  <c r="K58" i="26" s="1"/>
  <c r="K68" i="26" s="1"/>
  <c r="K69" i="26" s="1"/>
  <c r="J71" i="26" s="1"/>
  <c r="J58" i="33"/>
  <c r="K58" i="33" s="1"/>
  <c r="K68" i="33" s="1"/>
  <c r="K69" i="33" s="1"/>
  <c r="J58" i="232"/>
  <c r="K58" i="232" s="1"/>
  <c r="K68" i="232" s="1"/>
  <c r="K69" i="232" s="1"/>
  <c r="J71" i="232" s="1"/>
  <c r="J58" i="224"/>
  <c r="K58" i="224" s="1"/>
  <c r="K68" i="224" s="1"/>
  <c r="K69" i="224" s="1"/>
  <c r="J58" i="222"/>
  <c r="K58" i="222" s="1"/>
  <c r="K68" i="222" s="1"/>
  <c r="K69" i="222" s="1"/>
  <c r="J71" i="222" s="1"/>
  <c r="J58" i="217"/>
  <c r="K58" i="217" s="1"/>
  <c r="K68" i="217" s="1"/>
  <c r="K69" i="217" s="1"/>
  <c r="J71" i="217" s="1"/>
  <c r="J58" i="215"/>
  <c r="K58" i="215" s="1"/>
  <c r="K68" i="215" s="1"/>
  <c r="K69" i="215" s="1"/>
  <c r="J71" i="215" s="1"/>
  <c r="J58" i="208"/>
  <c r="K58" i="208" s="1"/>
  <c r="K68" i="208" s="1"/>
  <c r="K69" i="208" s="1"/>
  <c r="J71" i="208" s="1"/>
  <c r="J58" i="226"/>
  <c r="K58" i="226" s="1"/>
  <c r="K68" i="226" s="1"/>
  <c r="K69" i="226" s="1"/>
  <c r="J71" i="226" s="1"/>
  <c r="J58" i="220"/>
  <c r="K58" i="220" s="1"/>
  <c r="K68" i="220" s="1"/>
  <c r="K69" i="220" s="1"/>
  <c r="J71" i="220" s="1"/>
  <c r="J58" i="198"/>
  <c r="K58" i="198" s="1"/>
  <c r="K68" i="198" s="1"/>
  <c r="K69" i="198" s="1"/>
  <c r="J71" i="198" s="1"/>
  <c r="J58" i="195"/>
  <c r="K58" i="195" s="1"/>
  <c r="K68" i="195" s="1"/>
  <c r="K69" i="195" s="1"/>
  <c r="J58" i="189"/>
  <c r="K58" i="189" s="1"/>
  <c r="K68" i="189" s="1"/>
  <c r="K69" i="189" s="1"/>
  <c r="J71" i="189" s="1"/>
  <c r="J58" i="187"/>
  <c r="K58" i="187" s="1"/>
  <c r="K68" i="187" s="1"/>
  <c r="K69" i="187" s="1"/>
  <c r="J58" i="185"/>
  <c r="K58" i="185" s="1"/>
  <c r="K68" i="185" s="1"/>
  <c r="K69" i="185" s="1"/>
  <c r="J71" i="185" s="1"/>
  <c r="J58" i="193"/>
  <c r="K58" i="193" s="1"/>
  <c r="K68" i="193" s="1"/>
  <c r="K69" i="193" s="1"/>
  <c r="J71" i="193" s="1"/>
  <c r="J58" i="190"/>
  <c r="K58" i="190" s="1"/>
  <c r="K68" i="190" s="1"/>
  <c r="K69" i="190" s="1"/>
  <c r="J71" i="190" s="1"/>
  <c r="J58" i="176"/>
  <c r="K58" i="176" s="1"/>
  <c r="K68" i="176" s="1"/>
  <c r="K69" i="176" s="1"/>
  <c r="J71" i="176" s="1"/>
  <c r="J58" i="178"/>
  <c r="K58" i="178" s="1"/>
  <c r="K68" i="178" s="1"/>
  <c r="K69" i="178" s="1"/>
  <c r="J71" i="178" s="1"/>
  <c r="J58" i="175"/>
  <c r="K58" i="175" s="1"/>
  <c r="K68" i="175" s="1"/>
  <c r="K69" i="175" s="1"/>
  <c r="J71" i="175" s="1"/>
  <c r="J58" i="132"/>
  <c r="K58" i="132" s="1"/>
  <c r="K68" i="132" s="1"/>
  <c r="K69" i="132" s="1"/>
  <c r="J71" i="132" s="1"/>
  <c r="J58" i="162"/>
  <c r="K58" i="162" s="1"/>
  <c r="K68" i="162" s="1"/>
  <c r="K69" i="162" s="1"/>
  <c r="J71" i="162" s="1"/>
  <c r="J58" i="124"/>
  <c r="K58" i="124" s="1"/>
  <c r="K68" i="124" s="1"/>
  <c r="K69" i="124" s="1"/>
  <c r="J71" i="124" s="1"/>
  <c r="J58" i="116"/>
  <c r="K58" i="116" s="1"/>
  <c r="K68" i="116" s="1"/>
  <c r="K69" i="116" s="1"/>
  <c r="J71" i="116" s="1"/>
  <c r="J58" i="53"/>
  <c r="K58" i="53" s="1"/>
  <c r="K68" i="53" s="1"/>
  <c r="K69" i="53" s="1"/>
  <c r="J71" i="53" s="1"/>
  <c r="J58" i="64"/>
  <c r="K58" i="64" s="1"/>
  <c r="K68" i="64" s="1"/>
  <c r="K69" i="64" s="1"/>
  <c r="J71" i="64" s="1"/>
  <c r="J58" i="67"/>
  <c r="K58" i="67" s="1"/>
  <c r="K68" i="67" s="1"/>
  <c r="K69" i="67" s="1"/>
  <c r="J71" i="67" s="1"/>
  <c r="J58" i="137"/>
  <c r="K58" i="137" s="1"/>
  <c r="K68" i="137" s="1"/>
  <c r="K69" i="137" s="1"/>
  <c r="J71" i="137" s="1"/>
  <c r="J58" i="110"/>
  <c r="K58" i="110" s="1"/>
  <c r="K68" i="110" s="1"/>
  <c r="K69" i="110" s="1"/>
  <c r="J71" i="110" s="1"/>
  <c r="J58" i="43"/>
  <c r="K58" i="43" s="1"/>
  <c r="K68" i="43" s="1"/>
  <c r="K69" i="43" s="1"/>
  <c r="J71" i="43" s="1"/>
  <c r="J58" i="147"/>
  <c r="K58" i="147" s="1"/>
  <c r="K68" i="147" s="1"/>
  <c r="K69" i="147" s="1"/>
  <c r="J71" i="147" s="1"/>
  <c r="J58" i="133"/>
  <c r="K58" i="133" s="1"/>
  <c r="K68" i="133" s="1"/>
  <c r="K69" i="133" s="1"/>
  <c r="J58" i="24"/>
  <c r="K58" i="24" s="1"/>
  <c r="K68" i="24" s="1"/>
  <c r="K69" i="24" s="1"/>
  <c r="J71" i="24" s="1"/>
  <c r="J58" i="140"/>
  <c r="K58" i="140" s="1"/>
  <c r="K68" i="140" s="1"/>
  <c r="K69" i="140" s="1"/>
  <c r="J71" i="140" s="1"/>
  <c r="J58" i="48"/>
  <c r="K58" i="48" s="1"/>
  <c r="K68" i="48" s="1"/>
  <c r="K69" i="48" s="1"/>
  <c r="J71" i="48" s="1"/>
  <c r="J58" i="169"/>
  <c r="K58" i="169" s="1"/>
  <c r="K68" i="169" s="1"/>
  <c r="K69" i="169" s="1"/>
  <c r="J71" i="169" s="1"/>
  <c r="J58" i="134"/>
  <c r="K58" i="134" s="1"/>
  <c r="K68" i="134" s="1"/>
  <c r="K69" i="134" s="1"/>
  <c r="J71" i="134" s="1"/>
  <c r="J58" i="19"/>
  <c r="K58" i="19" s="1"/>
  <c r="K68" i="19" s="1"/>
  <c r="K69" i="19" s="1"/>
  <c r="J71" i="19" s="1"/>
  <c r="J58" i="16"/>
  <c r="K58" i="16" s="1"/>
  <c r="K68" i="16" s="1"/>
  <c r="K69" i="16" s="1"/>
  <c r="J71" i="16" s="1"/>
  <c r="J58" i="21"/>
  <c r="K58" i="21" s="1"/>
  <c r="K68" i="21" s="1"/>
  <c r="K69" i="21" s="1"/>
  <c r="J58" i="166"/>
  <c r="K58" i="166" s="1"/>
  <c r="K68" i="166" s="1"/>
  <c r="K69" i="166" s="1"/>
  <c r="J71" i="166" s="1"/>
  <c r="J58" i="69"/>
  <c r="K58" i="69" s="1"/>
  <c r="K68" i="69" s="1"/>
  <c r="K69" i="69" s="1"/>
  <c r="J71" i="69" s="1"/>
  <c r="J58" i="42"/>
  <c r="K58" i="42" s="1"/>
  <c r="K68" i="42" s="1"/>
  <c r="K69" i="42" s="1"/>
  <c r="J71" i="42" s="1"/>
  <c r="J58" i="122"/>
  <c r="K58" i="122" s="1"/>
  <c r="K68" i="122" s="1"/>
  <c r="K69" i="122" s="1"/>
  <c r="J71" i="122" s="1"/>
  <c r="J58" i="20"/>
  <c r="K58" i="20" s="1"/>
  <c r="K68" i="20" s="1"/>
  <c r="K69" i="20" s="1"/>
  <c r="J58" i="152"/>
  <c r="K58" i="152" s="1"/>
  <c r="K68" i="152" s="1"/>
  <c r="K69" i="152" s="1"/>
  <c r="J71" i="152" s="1"/>
  <c r="J58" i="55"/>
  <c r="K58" i="55" s="1"/>
  <c r="K68" i="55" s="1"/>
  <c r="K69" i="55" s="1"/>
  <c r="J71" i="55" s="1"/>
  <c r="J58" i="22"/>
  <c r="K58" i="22" s="1"/>
  <c r="K68" i="22" s="1"/>
  <c r="K69" i="22" s="1"/>
  <c r="J71" i="22" s="1"/>
  <c r="J58" i="103"/>
  <c r="K58" i="103" s="1"/>
  <c r="K68" i="103" s="1"/>
  <c r="K69" i="103" s="1"/>
  <c r="J71" i="103" s="1"/>
  <c r="K72" i="103" s="1"/>
  <c r="J73" i="103" s="1"/>
  <c r="J58" i="45"/>
  <c r="K58" i="45" s="1"/>
  <c r="K68" i="45" s="1"/>
  <c r="K69" i="45" s="1"/>
  <c r="J71" i="45" s="1"/>
  <c r="J58" i="143"/>
  <c r="K58" i="143" s="1"/>
  <c r="K68" i="143" s="1"/>
  <c r="K69" i="143" s="1"/>
  <c r="J71" i="143" s="1"/>
  <c r="J58" i="117"/>
  <c r="K58" i="117" s="1"/>
  <c r="K68" i="117" s="1"/>
  <c r="K69" i="117" s="1"/>
  <c r="J58" i="142"/>
  <c r="K58" i="142" s="1"/>
  <c r="K68" i="142" s="1"/>
  <c r="K69" i="142" s="1"/>
  <c r="J71" i="142" s="1"/>
  <c r="J58" i="139"/>
  <c r="K58" i="139" s="1"/>
  <c r="K68" i="139" s="1"/>
  <c r="K69" i="139" s="1"/>
  <c r="J71" i="139" s="1"/>
  <c r="E157" i="4"/>
  <c r="F157" i="4" s="1"/>
  <c r="K72" i="181"/>
  <c r="J73" i="181" s="1"/>
  <c r="E192" i="4"/>
  <c r="F192" i="4" s="1"/>
  <c r="K71" i="200"/>
  <c r="J72" i="200" s="1"/>
  <c r="E195" i="4"/>
  <c r="F195" i="4" s="1"/>
  <c r="K71" i="203"/>
  <c r="J72" i="203" s="1"/>
  <c r="K68" i="212"/>
  <c r="K69" i="212" s="1"/>
  <c r="J71" i="212" s="1"/>
  <c r="K68" i="125"/>
  <c r="K69" i="125" s="1"/>
  <c r="K68" i="184"/>
  <c r="K69" i="184" s="1"/>
  <c r="J71" i="184" s="1"/>
  <c r="E196" i="4"/>
  <c r="F196" i="4" s="1"/>
  <c r="K71" i="204"/>
  <c r="J72" i="204" s="1"/>
  <c r="E205" i="4"/>
  <c r="F205" i="4" s="1"/>
  <c r="K72" i="210"/>
  <c r="J73" i="210" s="1"/>
  <c r="J30" i="28"/>
  <c r="J41" i="28"/>
  <c r="K72" i="11"/>
  <c r="J73" i="11" s="1"/>
  <c r="E28" i="4"/>
  <c r="F28" i="4" s="1"/>
  <c r="K72" i="165"/>
  <c r="J73" i="165" s="1"/>
  <c r="E71" i="4"/>
  <c r="F71" i="4" s="1"/>
  <c r="K72" i="164"/>
  <c r="J73" i="164" s="1"/>
  <c r="E13" i="4"/>
  <c r="F13" i="4" s="1"/>
  <c r="E50" i="4"/>
  <c r="F50" i="4" s="1"/>
  <c r="K72" i="29"/>
  <c r="J73" i="29" s="1"/>
  <c r="K72" i="104"/>
  <c r="J73" i="104" s="1"/>
  <c r="E105" i="4"/>
  <c r="F105" i="4" s="1"/>
  <c r="K72" i="17"/>
  <c r="J73" i="17" s="1"/>
  <c r="E37" i="4"/>
  <c r="F37" i="4" s="1"/>
  <c r="A43" i="2"/>
  <c r="A44" i="2" s="1"/>
  <c r="K72" i="142" l="1"/>
  <c r="J73" i="142" s="1"/>
  <c r="E129" i="4"/>
  <c r="F129" i="4" s="1"/>
  <c r="K72" i="42"/>
  <c r="J73" i="42" s="1"/>
  <c r="E59" i="4"/>
  <c r="F59" i="4" s="1"/>
  <c r="K72" i="16"/>
  <c r="J73" i="16" s="1"/>
  <c r="E32" i="4"/>
  <c r="F32" i="4" s="1"/>
  <c r="E65" i="4"/>
  <c r="F65" i="4" s="1"/>
  <c r="K72" i="48"/>
  <c r="J73" i="48" s="1"/>
  <c r="E106" i="4"/>
  <c r="F106" i="4" s="1"/>
  <c r="K72" i="110"/>
  <c r="J73" i="110" s="1"/>
  <c r="K72" i="168"/>
  <c r="J73" i="168" s="1"/>
  <c r="E109" i="4"/>
  <c r="F109" i="4" s="1"/>
  <c r="K72" i="177"/>
  <c r="J73" i="177" s="1"/>
  <c r="E153" i="4"/>
  <c r="F153" i="4" s="1"/>
  <c r="K72" i="196"/>
  <c r="J73" i="196" s="1"/>
  <c r="E178" i="4"/>
  <c r="F178" i="4" s="1"/>
  <c r="K72" i="197"/>
  <c r="J73" i="197" s="1"/>
  <c r="E179" i="4"/>
  <c r="F179" i="4" s="1"/>
  <c r="K72" i="214"/>
  <c r="J73" i="214" s="1"/>
  <c r="E213" i="4"/>
  <c r="F213" i="4" s="1"/>
  <c r="K72" i="219"/>
  <c r="J73" i="219" s="1"/>
  <c r="E217" i="4"/>
  <c r="F217" i="4" s="1"/>
  <c r="K74" i="225"/>
  <c r="J75" i="225" s="1"/>
  <c r="E223" i="4"/>
  <c r="F223" i="4" s="1"/>
  <c r="H38" i="28"/>
  <c r="K37" i="28"/>
  <c r="D118" i="3" s="1"/>
  <c r="H26" i="28"/>
  <c r="H28" i="28"/>
  <c r="K25" i="28"/>
  <c r="D72" i="3" s="1"/>
  <c r="E160" i="4"/>
  <c r="F160" i="4" s="1"/>
  <c r="K72" i="184"/>
  <c r="J73" i="184" s="1"/>
  <c r="E207" i="4"/>
  <c r="F207" i="4" s="1"/>
  <c r="K72" i="212"/>
  <c r="J73" i="212" s="1"/>
  <c r="E130" i="4"/>
  <c r="F130" i="4" s="1"/>
  <c r="K72" i="143"/>
  <c r="J73" i="143" s="1"/>
  <c r="E78" i="4"/>
  <c r="F78" i="4" s="1"/>
  <c r="K72" i="55"/>
  <c r="J73" i="55" s="1"/>
  <c r="E108" i="4"/>
  <c r="F108" i="4" s="1"/>
  <c r="K72" i="166"/>
  <c r="J73" i="166" s="1"/>
  <c r="K72" i="134"/>
  <c r="J73" i="134" s="1"/>
  <c r="E124" i="4"/>
  <c r="F124" i="4" s="1"/>
  <c r="E44" i="4"/>
  <c r="F44" i="4" s="1"/>
  <c r="K72" i="24"/>
  <c r="J73" i="24" s="1"/>
  <c r="E101" i="4"/>
  <c r="F101" i="4" s="1"/>
  <c r="K72" i="147"/>
  <c r="J73" i="147" s="1"/>
  <c r="E90" i="4"/>
  <c r="F90" i="4" s="1"/>
  <c r="K72" i="67"/>
  <c r="J73" i="67" s="1"/>
  <c r="E72" i="4"/>
  <c r="F72" i="4" s="1"/>
  <c r="K72" i="53"/>
  <c r="J73" i="53" s="1"/>
  <c r="E23" i="4"/>
  <c r="F23" i="4" s="1"/>
  <c r="K72" i="124"/>
  <c r="J73" i="124" s="1"/>
  <c r="K72" i="132"/>
  <c r="J73" i="132" s="1"/>
  <c r="E121" i="4"/>
  <c r="F121" i="4" s="1"/>
  <c r="K72" i="178"/>
  <c r="J73" i="178" s="1"/>
  <c r="E154" i="4"/>
  <c r="F154" i="4" s="1"/>
  <c r="K72" i="190"/>
  <c r="J73" i="190" s="1"/>
  <c r="E169" i="4"/>
  <c r="F169" i="4" s="1"/>
  <c r="K72" i="185"/>
  <c r="J73" i="185" s="1"/>
  <c r="E164" i="4"/>
  <c r="F164" i="4" s="1"/>
  <c r="K72" i="189"/>
  <c r="J73" i="189" s="1"/>
  <c r="E168" i="4"/>
  <c r="F168" i="4" s="1"/>
  <c r="K72" i="198"/>
  <c r="J73" i="198" s="1"/>
  <c r="E190" i="4"/>
  <c r="F190" i="4" s="1"/>
  <c r="F199" i="4" s="1"/>
  <c r="B42" i="149" s="1"/>
  <c r="C42" i="149" s="1"/>
  <c r="E43" i="149" s="1"/>
  <c r="F43" i="149" s="1"/>
  <c r="K72" i="226"/>
  <c r="J73" i="226" s="1"/>
  <c r="E224" i="4"/>
  <c r="F224" i="4" s="1"/>
  <c r="K72" i="215"/>
  <c r="J73" i="215" s="1"/>
  <c r="E214" i="4"/>
  <c r="F214" i="4" s="1"/>
  <c r="K72" i="222"/>
  <c r="J73" i="222" s="1"/>
  <c r="E220" i="4"/>
  <c r="F220" i="4" s="1"/>
  <c r="E211" i="4"/>
  <c r="F211" i="4" s="1"/>
  <c r="K72" i="232"/>
  <c r="J73" i="232" s="1"/>
  <c r="K72" i="26"/>
  <c r="J73" i="26" s="1"/>
  <c r="E45" i="4"/>
  <c r="F45" i="4" s="1"/>
  <c r="K72" i="18"/>
  <c r="J73" i="18" s="1"/>
  <c r="E38" i="4"/>
  <c r="F38" i="4" s="1"/>
  <c r="E89" i="4"/>
  <c r="F89" i="4" s="1"/>
  <c r="K72" i="66"/>
  <c r="J73" i="66" s="1"/>
  <c r="E56" i="4"/>
  <c r="F56" i="4" s="1"/>
  <c r="K72" i="37"/>
  <c r="J73" i="37" s="1"/>
  <c r="E125" i="4"/>
  <c r="F125" i="4" s="1"/>
  <c r="K72" i="135"/>
  <c r="J73" i="135" s="1"/>
  <c r="E19" i="4"/>
  <c r="F19" i="4" s="1"/>
  <c r="K72" i="119"/>
  <c r="J73" i="119" s="1"/>
  <c r="K72" i="115"/>
  <c r="J73" i="115" s="1"/>
  <c r="E14" i="4"/>
  <c r="F14" i="4" s="1"/>
  <c r="K72" i="23"/>
  <c r="J73" i="23" s="1"/>
  <c r="E43" i="4"/>
  <c r="F43" i="4" s="1"/>
  <c r="E80" i="4"/>
  <c r="F80" i="4" s="1"/>
  <c r="K72" i="57"/>
  <c r="J73" i="57" s="1"/>
  <c r="K72" i="121"/>
  <c r="J73" i="121" s="1"/>
  <c r="E21" i="4"/>
  <c r="F21" i="4" s="1"/>
  <c r="K72" i="44"/>
  <c r="J73" i="44" s="1"/>
  <c r="E61" i="4"/>
  <c r="F61" i="4" s="1"/>
  <c r="E20" i="4"/>
  <c r="F20" i="4" s="1"/>
  <c r="K72" i="123"/>
  <c r="J73" i="123" s="1"/>
  <c r="K72" i="61"/>
  <c r="J73" i="61" s="1"/>
  <c r="E82" i="4"/>
  <c r="F82" i="4" s="1"/>
  <c r="E158" i="4"/>
  <c r="F158" i="4" s="1"/>
  <c r="K72" i="182"/>
  <c r="J73" i="182" s="1"/>
  <c r="K72" i="139"/>
  <c r="J73" i="139" s="1"/>
  <c r="E128" i="4"/>
  <c r="F128" i="4" s="1"/>
  <c r="K72" i="45"/>
  <c r="J73" i="45" s="1"/>
  <c r="E62" i="4"/>
  <c r="F62" i="4" s="1"/>
  <c r="E42" i="4"/>
  <c r="F42" i="4" s="1"/>
  <c r="K72" i="22"/>
  <c r="J73" i="22" s="1"/>
  <c r="K72" i="152"/>
  <c r="J73" i="152" s="1"/>
  <c r="E83" i="4"/>
  <c r="F83" i="4" s="1"/>
  <c r="E22" i="4"/>
  <c r="F22" i="4" s="1"/>
  <c r="K72" i="122"/>
  <c r="J73" i="122" s="1"/>
  <c r="E91" i="4"/>
  <c r="F91" i="4" s="1"/>
  <c r="K72" i="69"/>
  <c r="J73" i="69" s="1"/>
  <c r="K72" i="19"/>
  <c r="J73" i="19" s="1"/>
  <c r="E39" i="4"/>
  <c r="F39" i="4" s="1"/>
  <c r="K72" i="169"/>
  <c r="J73" i="169" s="1"/>
  <c r="E110" i="4"/>
  <c r="F110" i="4" s="1"/>
  <c r="E123" i="4"/>
  <c r="F123" i="4" s="1"/>
  <c r="K72" i="140"/>
  <c r="J73" i="140" s="1"/>
  <c r="E259" i="3"/>
  <c r="K72" i="43"/>
  <c r="J73" i="43" s="1"/>
  <c r="E60" i="4"/>
  <c r="F60" i="4" s="1"/>
  <c r="E126" i="4"/>
  <c r="F126" i="4" s="1"/>
  <c r="K72" i="137"/>
  <c r="J73" i="137" s="1"/>
  <c r="E88" i="4"/>
  <c r="F88" i="4" s="1"/>
  <c r="K72" i="64"/>
  <c r="J73" i="64" s="1"/>
  <c r="E15" i="4"/>
  <c r="F15" i="4" s="1"/>
  <c r="K72" i="116"/>
  <c r="J73" i="116" s="1"/>
  <c r="E81" i="4"/>
  <c r="F81" i="4" s="1"/>
  <c r="K72" i="162"/>
  <c r="J73" i="162" s="1"/>
  <c r="K72" i="175"/>
  <c r="J73" i="175" s="1"/>
  <c r="E148" i="4"/>
  <c r="F148" i="4" s="1"/>
  <c r="K72" i="176"/>
  <c r="J73" i="176" s="1"/>
  <c r="E152" i="4"/>
  <c r="F152" i="4" s="1"/>
  <c r="F161" i="4" s="1"/>
  <c r="B32" i="149" s="1"/>
  <c r="C32" i="149" s="1"/>
  <c r="G33" i="149" s="1"/>
  <c r="H33" i="149" s="1"/>
  <c r="I33" i="149" s="1"/>
  <c r="K72" i="193"/>
  <c r="J73" i="193" s="1"/>
  <c r="E172" i="4"/>
  <c r="F172" i="4" s="1"/>
  <c r="K72" i="220"/>
  <c r="J73" i="220" s="1"/>
  <c r="E218" i="4"/>
  <c r="F218" i="4" s="1"/>
  <c r="K72" i="208"/>
  <c r="J73" i="208" s="1"/>
  <c r="E203" i="4"/>
  <c r="F203" i="4" s="1"/>
  <c r="K72" i="217"/>
  <c r="J73" i="217" s="1"/>
  <c r="E216" i="4"/>
  <c r="F216" i="4" s="1"/>
  <c r="K72" i="56"/>
  <c r="J73" i="56" s="1"/>
  <c r="E79" i="4"/>
  <c r="F79" i="4" s="1"/>
  <c r="K72" i="39"/>
  <c r="J73" i="39" s="1"/>
  <c r="E58" i="4"/>
  <c r="F58" i="4" s="1"/>
  <c r="K72" i="13"/>
  <c r="J73" i="13" s="1"/>
  <c r="E29" i="4"/>
  <c r="F29" i="4" s="1"/>
  <c r="E120" i="4"/>
  <c r="F120" i="4" s="1"/>
  <c r="K72" i="126"/>
  <c r="J73" i="126" s="1"/>
  <c r="E84" i="4"/>
  <c r="F84" i="4" s="1"/>
  <c r="K72" i="154"/>
  <c r="J73" i="154" s="1"/>
  <c r="K72" i="145"/>
  <c r="J73" i="145" s="1"/>
  <c r="E93" i="4"/>
  <c r="F93" i="4" s="1"/>
  <c r="E51" i="4"/>
  <c r="K72" i="30"/>
  <c r="J73" i="30" s="1"/>
  <c r="K72" i="15"/>
  <c r="J73" i="15" s="1"/>
  <c r="E31" i="4"/>
  <c r="F31" i="4" s="1"/>
  <c r="K72" i="46"/>
  <c r="J73" i="46" s="1"/>
  <c r="E63" i="4"/>
  <c r="F63" i="4" s="1"/>
  <c r="E52" i="4"/>
  <c r="F52" i="4" s="1"/>
  <c r="K72" i="31"/>
  <c r="J73" i="31" s="1"/>
  <c r="K72" i="38"/>
  <c r="J73" i="38" s="1"/>
  <c r="E57" i="4"/>
  <c r="F57" i="4" s="1"/>
  <c r="E64" i="4"/>
  <c r="F64" i="4" s="1"/>
  <c r="K72" i="47"/>
  <c r="J73" i="47" s="1"/>
  <c r="K72" i="146"/>
  <c r="J73" i="146" s="1"/>
  <c r="E100" i="4"/>
  <c r="F100" i="4" s="1"/>
  <c r="E143" i="4"/>
  <c r="F143" i="4" s="1"/>
  <c r="K72" i="170"/>
  <c r="J73" i="170" s="1"/>
  <c r="K74" i="192"/>
  <c r="J75" i="192" s="1"/>
  <c r="E171" i="4"/>
  <c r="F171" i="4" s="1"/>
  <c r="K72" i="213"/>
  <c r="J73" i="213" s="1"/>
  <c r="E212" i="4"/>
  <c r="F212" i="4" s="1"/>
  <c r="K72" i="207"/>
  <c r="J73" i="207" s="1"/>
  <c r="E202" i="4"/>
  <c r="F202" i="4" s="1"/>
  <c r="F208" i="4" s="1"/>
  <c r="B44" i="149" s="1"/>
  <c r="C44" i="149" s="1"/>
  <c r="F45" i="149" s="1"/>
  <c r="G45" i="149" s="1"/>
  <c r="H45" i="149" s="1"/>
  <c r="K72" i="216"/>
  <c r="J73" i="216" s="1"/>
  <c r="E215" i="4"/>
  <c r="F215" i="4" s="1"/>
  <c r="K72" i="223"/>
  <c r="J73" i="223" s="1"/>
  <c r="E221" i="4"/>
  <c r="F221" i="4" s="1"/>
  <c r="E24" i="4"/>
  <c r="K72" i="167"/>
  <c r="J73" i="167" s="1"/>
  <c r="H31" i="28" l="1"/>
  <c r="K31" i="28" s="1"/>
  <c r="D80" i="3" s="1"/>
  <c r="K28" i="28"/>
  <c r="D68" i="3" s="1"/>
  <c r="E33" i="4"/>
  <c r="F24" i="4"/>
  <c r="F149" i="4"/>
  <c r="B30" i="149" s="1"/>
  <c r="C30" i="149" s="1"/>
  <c r="F31" i="149" s="1"/>
  <c r="F51" i="4"/>
  <c r="E111" i="4"/>
  <c r="F111" i="4" s="1"/>
  <c r="F94" i="4"/>
  <c r="B19" i="149" s="1"/>
  <c r="C19" i="149" s="1"/>
  <c r="G20" i="149" s="1"/>
  <c r="H20" i="149" s="1"/>
  <c r="I20" i="149" s="1"/>
  <c r="F102" i="4"/>
  <c r="B21" i="149" s="1"/>
  <c r="C21" i="149" s="1"/>
  <c r="I22" i="149" s="1"/>
  <c r="J22" i="149" s="1"/>
  <c r="F85" i="4"/>
  <c r="B17" i="149" s="1"/>
  <c r="C17" i="149" s="1"/>
  <c r="G18" i="149" s="1"/>
  <c r="H18" i="149" s="1"/>
  <c r="I18" i="149" s="1"/>
  <c r="J11" i="195"/>
  <c r="K11" i="195" s="1"/>
  <c r="K21" i="195" s="1"/>
  <c r="K22" i="195" s="1"/>
  <c r="K23" i="195" s="1"/>
  <c r="K24" i="195" s="1"/>
  <c r="J71" i="195" s="1"/>
  <c r="J11" i="129"/>
  <c r="K11" i="129" s="1"/>
  <c r="K21" i="129" s="1"/>
  <c r="K22" i="129" s="1"/>
  <c r="K23" i="129" s="1"/>
  <c r="K24" i="129" s="1"/>
  <c r="J71" i="129" s="1"/>
  <c r="J11" i="141"/>
  <c r="K11" i="141" s="1"/>
  <c r="K21" i="141" s="1"/>
  <c r="K22" i="141" s="1"/>
  <c r="K23" i="141" s="1"/>
  <c r="K24" i="141" s="1"/>
  <c r="J71" i="141" s="1"/>
  <c r="J11" i="128"/>
  <c r="K11" i="128" s="1"/>
  <c r="K21" i="128" s="1"/>
  <c r="K22" i="128" s="1"/>
  <c r="K23" i="128" s="1"/>
  <c r="K24" i="128" s="1"/>
  <c r="J71" i="128" s="1"/>
  <c r="J11" i="186"/>
  <c r="K11" i="186" s="1"/>
  <c r="K21" i="186" s="1"/>
  <c r="K22" i="186" s="1"/>
  <c r="K23" i="186" s="1"/>
  <c r="K24" i="186" s="1"/>
  <c r="J71" i="186" s="1"/>
  <c r="J11" i="118"/>
  <c r="K11" i="118" s="1"/>
  <c r="K21" i="118" s="1"/>
  <c r="K22" i="118" s="1"/>
  <c r="K23" i="118" s="1"/>
  <c r="K24" i="118" s="1"/>
  <c r="J71" i="118" s="1"/>
  <c r="J11" i="21"/>
  <c r="K11" i="21" s="1"/>
  <c r="K21" i="21" s="1"/>
  <c r="K22" i="21" s="1"/>
  <c r="K23" i="21" s="1"/>
  <c r="K24" i="21" s="1"/>
  <c r="J71" i="21" s="1"/>
  <c r="J11" i="34"/>
  <c r="K11" i="34" s="1"/>
  <c r="K21" i="34" s="1"/>
  <c r="K22" i="34" s="1"/>
  <c r="K23" i="34" s="1"/>
  <c r="K24" i="34" s="1"/>
  <c r="J71" i="34" s="1"/>
  <c r="J11" i="127"/>
  <c r="K11" i="127" s="1"/>
  <c r="K21" i="127" s="1"/>
  <c r="K22" i="127" s="1"/>
  <c r="K23" i="127" s="1"/>
  <c r="K24" i="127" s="1"/>
  <c r="J71" i="127" s="1"/>
  <c r="H29" i="28"/>
  <c r="K29" i="28" s="1"/>
  <c r="H27" i="28"/>
  <c r="K26" i="28"/>
  <c r="D70" i="3" s="1"/>
  <c r="H39" i="28"/>
  <c r="K38" i="28"/>
  <c r="D119" i="3" s="1"/>
  <c r="E118" i="4" l="1"/>
  <c r="F118" i="4" s="1"/>
  <c r="K72" i="128"/>
  <c r="J73" i="128" s="1"/>
  <c r="E119" i="4"/>
  <c r="F119" i="4" s="1"/>
  <c r="K72" i="129"/>
  <c r="J73" i="129" s="1"/>
  <c r="J13" i="224"/>
  <c r="K13" i="224" s="1"/>
  <c r="K21" i="224" s="1"/>
  <c r="K22" i="224" s="1"/>
  <c r="K23" i="224" s="1"/>
  <c r="K24" i="224" s="1"/>
  <c r="J71" i="224" s="1"/>
  <c r="J12" i="125"/>
  <c r="K12" i="125" s="1"/>
  <c r="K21" i="125" s="1"/>
  <c r="K22" i="125" s="1"/>
  <c r="K23" i="125" s="1"/>
  <c r="K24" i="125" s="1"/>
  <c r="J71" i="125" s="1"/>
  <c r="J13" i="191"/>
  <c r="K13" i="191" s="1"/>
  <c r="K21" i="191" s="1"/>
  <c r="K22" i="191" s="1"/>
  <c r="K23" i="191" s="1"/>
  <c r="K24" i="191" s="1"/>
  <c r="J71" i="191" s="1"/>
  <c r="J11" i="188"/>
  <c r="K11" i="188" s="1"/>
  <c r="K21" i="188" s="1"/>
  <c r="K22" i="188" s="1"/>
  <c r="K23" i="188" s="1"/>
  <c r="K24" i="188" s="1"/>
  <c r="J71" i="188" s="1"/>
  <c r="J11" i="33"/>
  <c r="K11" i="33" s="1"/>
  <c r="K21" i="33" s="1"/>
  <c r="K22" i="33" s="1"/>
  <c r="K23" i="33" s="1"/>
  <c r="K24" i="33" s="1"/>
  <c r="J71" i="33" s="1"/>
  <c r="J11" i="117"/>
  <c r="K11" i="117" s="1"/>
  <c r="K21" i="117" s="1"/>
  <c r="K22" i="117" s="1"/>
  <c r="K23" i="117" s="1"/>
  <c r="K24" i="117" s="1"/>
  <c r="J71" i="117" s="1"/>
  <c r="J11" i="221"/>
  <c r="K11" i="221" s="1"/>
  <c r="K21" i="221" s="1"/>
  <c r="K22" i="221" s="1"/>
  <c r="K23" i="221" s="1"/>
  <c r="K24" i="221" s="1"/>
  <c r="J71" i="221" s="1"/>
  <c r="J11" i="187"/>
  <c r="K11" i="187" s="1"/>
  <c r="K21" i="187" s="1"/>
  <c r="K22" i="187" s="1"/>
  <c r="K23" i="187" s="1"/>
  <c r="K24" i="187" s="1"/>
  <c r="J71" i="187" s="1"/>
  <c r="J11" i="20"/>
  <c r="K11" i="20" s="1"/>
  <c r="K21" i="20" s="1"/>
  <c r="K22" i="20" s="1"/>
  <c r="K23" i="20" s="1"/>
  <c r="K24" i="20" s="1"/>
  <c r="J71" i="20" s="1"/>
  <c r="K72" i="34"/>
  <c r="J73" i="34" s="1"/>
  <c r="E55" i="4"/>
  <c r="F55" i="4" s="1"/>
  <c r="E17" i="4"/>
  <c r="F17" i="4" s="1"/>
  <c r="K72" i="118"/>
  <c r="J73" i="118" s="1"/>
  <c r="H40" i="28"/>
  <c r="K39" i="28"/>
  <c r="D120" i="3" s="1"/>
  <c r="H30" i="28"/>
  <c r="K30" i="28" s="1"/>
  <c r="D71" i="3" s="1"/>
  <c r="K27" i="28"/>
  <c r="D69" i="3" s="1"/>
  <c r="K72" i="127"/>
  <c r="J73" i="127" s="1"/>
  <c r="E117" i="4"/>
  <c r="F117" i="4" s="1"/>
  <c r="K72" i="21"/>
  <c r="J73" i="21" s="1"/>
  <c r="E41" i="4"/>
  <c r="F41" i="4" s="1"/>
  <c r="E165" i="4"/>
  <c r="F165" i="4" s="1"/>
  <c r="K72" i="186"/>
  <c r="J73" i="186" s="1"/>
  <c r="E127" i="4"/>
  <c r="F127" i="4" s="1"/>
  <c r="K72" i="141"/>
  <c r="J73" i="141" s="1"/>
  <c r="E177" i="4"/>
  <c r="F177" i="4" s="1"/>
  <c r="F180" i="4" s="1"/>
  <c r="K72" i="195"/>
  <c r="J73" i="195" s="1"/>
  <c r="E46" i="4"/>
  <c r="F33" i="4"/>
  <c r="F34" i="4" s="1"/>
  <c r="B9" i="149" s="1"/>
  <c r="C9" i="149" s="1"/>
  <c r="G9" i="149" s="1"/>
  <c r="J11" i="120"/>
  <c r="K11" i="120" s="1"/>
  <c r="K21" i="120" s="1"/>
  <c r="K22" i="120" s="1"/>
  <c r="K23" i="120" s="1"/>
  <c r="K24" i="120" s="1"/>
  <c r="J71" i="120" s="1"/>
  <c r="J11" i="109"/>
  <c r="K11" i="109" s="1"/>
  <c r="K21" i="109" s="1"/>
  <c r="K22" i="109" s="1"/>
  <c r="K23" i="109" s="1"/>
  <c r="K24" i="109" s="1"/>
  <c r="J71" i="109" s="1"/>
  <c r="H9" i="149"/>
  <c r="K72" i="188" l="1"/>
  <c r="J73" i="188" s="1"/>
  <c r="E167" i="4"/>
  <c r="F167" i="4" s="1"/>
  <c r="K72" i="120"/>
  <c r="J73" i="120" s="1"/>
  <c r="E18" i="4"/>
  <c r="F18" i="4" s="1"/>
  <c r="F25" i="4" s="1"/>
  <c r="B7" i="149" s="1"/>
  <c r="C7" i="149" s="1"/>
  <c r="E8" i="149" s="1"/>
  <c r="E52" i="149" s="1"/>
  <c r="E55" i="149" s="1"/>
  <c r="E66" i="4"/>
  <c r="F46" i="4"/>
  <c r="F47" i="4" s="1"/>
  <c r="B11" i="149" s="1"/>
  <c r="C11" i="149" s="1"/>
  <c r="F12" i="149" s="1"/>
  <c r="B36" i="149"/>
  <c r="C36" i="149" s="1"/>
  <c r="I37" i="149" s="1"/>
  <c r="H41" i="28"/>
  <c r="K41" i="28" s="1"/>
  <c r="D122" i="3" s="1"/>
  <c r="K40" i="28"/>
  <c r="D121" i="3" s="1"/>
  <c r="J11" i="133" s="1"/>
  <c r="K11" i="133" s="1"/>
  <c r="K21" i="133" s="1"/>
  <c r="K22" i="133" s="1"/>
  <c r="K23" i="133" s="1"/>
  <c r="K24" i="133" s="1"/>
  <c r="J71" i="133" s="1"/>
  <c r="K72" i="187"/>
  <c r="J73" i="187" s="1"/>
  <c r="E166" i="4"/>
  <c r="F166" i="4" s="1"/>
  <c r="F173" i="4" s="1"/>
  <c r="B34" i="149" s="1"/>
  <c r="C34" i="149" s="1"/>
  <c r="G35" i="149" s="1"/>
  <c r="H35" i="149" s="1"/>
  <c r="I35" i="149" s="1"/>
  <c r="E16" i="4"/>
  <c r="F16" i="4" s="1"/>
  <c r="K72" i="117"/>
  <c r="J73" i="117" s="1"/>
  <c r="K72" i="125"/>
  <c r="J73" i="125" s="1"/>
  <c r="E116" i="4"/>
  <c r="F116" i="4" s="1"/>
  <c r="E107" i="4"/>
  <c r="F107" i="4" s="1"/>
  <c r="K72" i="109"/>
  <c r="J73" i="109" s="1"/>
  <c r="E40" i="4"/>
  <c r="F40" i="4" s="1"/>
  <c r="K72" i="20"/>
  <c r="J73" i="20" s="1"/>
  <c r="K72" i="221"/>
  <c r="J73" i="221" s="1"/>
  <c r="E219" i="4"/>
  <c r="F219" i="4" s="1"/>
  <c r="F225" i="4" s="1"/>
  <c r="K72" i="33"/>
  <c r="J73" i="33" s="1"/>
  <c r="E54" i="4"/>
  <c r="F54" i="4" s="1"/>
  <c r="E170" i="4"/>
  <c r="F170" i="4" s="1"/>
  <c r="K72" i="191"/>
  <c r="J73" i="191" s="1"/>
  <c r="E222" i="4"/>
  <c r="F222" i="4" s="1"/>
  <c r="K72" i="224"/>
  <c r="J73" i="224" s="1"/>
  <c r="F235" i="4" l="1"/>
  <c r="H235" i="4" s="1"/>
  <c r="B46" i="149"/>
  <c r="C46" i="149" s="1"/>
  <c r="F47" i="149" s="1"/>
  <c r="G47" i="149" s="1"/>
  <c r="H47" i="149" s="1"/>
  <c r="K72" i="133"/>
  <c r="J73" i="133" s="1"/>
  <c r="E122" i="4"/>
  <c r="F122" i="4" s="1"/>
  <c r="F133" i="4" s="1"/>
  <c r="B25" i="149" s="1"/>
  <c r="C25" i="149" s="1"/>
  <c r="J26" i="149" s="1"/>
  <c r="J52" i="149" s="1"/>
  <c r="J55" i="149" s="1"/>
  <c r="F182" i="4"/>
  <c r="H182" i="4" s="1"/>
  <c r="E74" i="4"/>
  <c r="F66" i="4"/>
  <c r="F67" i="4" s="1"/>
  <c r="B13" i="149" s="1"/>
  <c r="C13" i="149" s="1"/>
  <c r="G14" i="149" s="1"/>
  <c r="H14" i="149" s="1"/>
  <c r="F74" i="4" l="1"/>
  <c r="F75" i="4" s="1"/>
  <c r="E112" i="4"/>
  <c r="F112" i="4" s="1"/>
  <c r="F113" i="4" s="1"/>
  <c r="B23" i="149" s="1"/>
  <c r="C23" i="149" s="1"/>
  <c r="G24" i="149" s="1"/>
  <c r="H24" i="149" s="1"/>
  <c r="I24" i="149" s="1"/>
  <c r="F52" i="149"/>
  <c r="F55" i="149" s="1"/>
  <c r="F96" i="4" l="1"/>
  <c r="F136" i="4" s="1"/>
  <c r="B15" i="149"/>
  <c r="C15" i="149" l="1"/>
  <c r="B52" i="149"/>
  <c r="G137" i="4"/>
  <c r="E58" i="3" s="1"/>
  <c r="F237" i="4"/>
  <c r="F241" i="4" l="1"/>
  <c r="F240" i="4"/>
  <c r="F239" i="4"/>
  <c r="F242" i="4"/>
  <c r="C52" i="149"/>
  <c r="G16" i="149"/>
  <c r="D15" i="149"/>
  <c r="F243" i="4"/>
  <c r="C54" i="149" s="1"/>
  <c r="G52" i="149" l="1"/>
  <c r="G55" i="149" s="1"/>
  <c r="H16" i="149"/>
  <c r="D46" i="149"/>
  <c r="D36" i="149"/>
  <c r="D48" i="149"/>
  <c r="D44" i="149"/>
  <c r="D21" i="149"/>
  <c r="D17" i="149"/>
  <c r="D9" i="149"/>
  <c r="D13" i="149"/>
  <c r="D23" i="149"/>
  <c r="D34" i="149"/>
  <c r="D30" i="149"/>
  <c r="D32" i="149"/>
  <c r="D42" i="149"/>
  <c r="D19" i="149"/>
  <c r="D25" i="149"/>
  <c r="D11" i="149"/>
  <c r="D7" i="149"/>
  <c r="F244" i="4"/>
  <c r="H52" i="149" l="1"/>
  <c r="H55" i="149" s="1"/>
  <c r="I16" i="149"/>
  <c r="I52" i="149" s="1"/>
  <c r="I55" i="149" s="1"/>
  <c r="D52" i="149"/>
</calcChain>
</file>

<file path=xl/sharedStrings.xml><?xml version="1.0" encoding="utf-8"?>
<sst xmlns="http://schemas.openxmlformats.org/spreadsheetml/2006/main" count="18272" uniqueCount="788">
  <si>
    <t>ANALISIS DE PRECIOS UNITARIOS</t>
  </si>
  <si>
    <t>FECHA</t>
  </si>
  <si>
    <t>PROYECTO:</t>
  </si>
  <si>
    <t>UNIDAD</t>
  </si>
  <si>
    <t>ITEM:</t>
  </si>
  <si>
    <t>DESCRIPCION:</t>
  </si>
  <si>
    <t>ML</t>
  </si>
  <si>
    <t>RELACION DE MATERIALES</t>
  </si>
  <si>
    <t>No.</t>
  </si>
  <si>
    <t>CODIGO INSUMO</t>
  </si>
  <si>
    <t>DESCRIPCION</t>
  </si>
  <si>
    <t>UNID.</t>
  </si>
  <si>
    <t>CANT.</t>
  </si>
  <si>
    <t>VR. UNIT.</t>
  </si>
  <si>
    <t>VR. PARCIAL</t>
  </si>
  <si>
    <t>Art.</t>
  </si>
  <si>
    <t>SEC.</t>
  </si>
  <si>
    <t>CON.</t>
  </si>
  <si>
    <t>PRV.</t>
  </si>
  <si>
    <t>SUBTOTAL SIN DESPERDICIO</t>
  </si>
  <si>
    <t>FACTOR DE DESPERDICIO</t>
  </si>
  <si>
    <t>SUBTOTAL DE MATERIALES</t>
  </si>
  <si>
    <t>VALOR REDONDEADO SUBTOTAL DE MATERIALES</t>
  </si>
  <si>
    <t>RELACION DE EQUIPOS/TRANSPORTE</t>
  </si>
  <si>
    <t>SUBTOTAL EQUIPOS/TRANSPORTE</t>
  </si>
  <si>
    <t>VALOR REDONDEADO SUBTOTAL DE EQUIPOS/TRANSPORTE</t>
  </si>
  <si>
    <t>RELACION DE MANO DE OBRA</t>
  </si>
  <si>
    <t>RDTO.</t>
  </si>
  <si>
    <t>TARIFA</t>
  </si>
  <si>
    <t>SUBTOTAL MANO DE OBRA</t>
  </si>
  <si>
    <t>VALOR REDONDEADO SUBTOTAL DE MANO DE OBRA</t>
  </si>
  <si>
    <t>TOTAL COSTO DIRECTO</t>
  </si>
  <si>
    <t>A.I.U. CONSIDERADO</t>
  </si>
  <si>
    <t>COSTO ITEM CON A.I.U.</t>
  </si>
  <si>
    <t>REVISO:</t>
  </si>
  <si>
    <t>ELABORO:</t>
  </si>
  <si>
    <t>Director de proyecto</t>
  </si>
  <si>
    <t>SALARIOS BASICOS</t>
  </si>
  <si>
    <t>FECHA:</t>
  </si>
  <si>
    <r>
      <t>PAGINA:</t>
    </r>
    <r>
      <rPr>
        <sz val="10"/>
        <rFont val="Tahoma"/>
        <family val="2"/>
      </rPr>
      <t xml:space="preserve">  1  de 1</t>
    </r>
  </si>
  <si>
    <t>RELACION GENERAL DE PRESTACIONES SOCIALES</t>
  </si>
  <si>
    <t>ITEM</t>
  </si>
  <si>
    <t>FACTOR</t>
  </si>
  <si>
    <t>Subsidio Familiar - SENA -ICBF</t>
  </si>
  <si>
    <t>Seguro Social (Seguro + Pensión + Riesgo Profesional)</t>
  </si>
  <si>
    <t>Subsidio de transporte</t>
  </si>
  <si>
    <t>Cesantías</t>
  </si>
  <si>
    <t>Vacaciones</t>
  </si>
  <si>
    <t>Primas</t>
  </si>
  <si>
    <t>Intereses sobre cesantías</t>
  </si>
  <si>
    <t>TOTAL</t>
  </si>
  <si>
    <t>SALARIO BASICO DIARIO</t>
  </si>
  <si>
    <t>Factor prestacional</t>
  </si>
  <si>
    <t>Salario mínimo diario (incluído prestaciones)</t>
  </si>
  <si>
    <t>RELACION DE SUELDOS PARA TRABAJADORES DEL PROYECTO</t>
  </si>
  <si>
    <t>VR. DIARIO</t>
  </si>
  <si>
    <t>VR. HORA</t>
  </si>
  <si>
    <t>SECT.</t>
  </si>
  <si>
    <t>CONS.</t>
  </si>
  <si>
    <t>PROV.</t>
  </si>
  <si>
    <t>PERSONAL DE OBRA</t>
  </si>
  <si>
    <t>Ayudante de construcción</t>
  </si>
  <si>
    <t>Oficial de contrucción</t>
  </si>
  <si>
    <t>Maestro de construcción</t>
  </si>
  <si>
    <t>Topógrafo</t>
  </si>
  <si>
    <t>Cadenero</t>
  </si>
  <si>
    <t>Ingeniero residente</t>
  </si>
  <si>
    <t>Celador</t>
  </si>
  <si>
    <t>Almacenista</t>
  </si>
  <si>
    <t>Electricista</t>
  </si>
  <si>
    <t>Auxiliar de electricista</t>
  </si>
  <si>
    <t>PERSONAL ADMINISTRATIVO</t>
  </si>
  <si>
    <t>Secretaria</t>
  </si>
  <si>
    <t>Mensajero</t>
  </si>
  <si>
    <t>PROPONENTE:</t>
  </si>
  <si>
    <t>VALOR</t>
  </si>
  <si>
    <t>UNITARIO</t>
  </si>
  <si>
    <t>MAQUINARIA/EQUIPOS</t>
  </si>
  <si>
    <t>FORMALETA (VARA)</t>
  </si>
  <si>
    <t>DIA</t>
  </si>
  <si>
    <t>HERRAMIENTA MENOR</t>
  </si>
  <si>
    <t>NIVEL DE PRECISION</t>
  </si>
  <si>
    <t>PLANOS/CARTERA</t>
  </si>
  <si>
    <t>GLB</t>
  </si>
  <si>
    <t>TEODOLITO</t>
  </si>
  <si>
    <t>VIBRADOR COMPACTADOR TIPO RANA</t>
  </si>
  <si>
    <t>HOR</t>
  </si>
  <si>
    <t>VOLQUETA</t>
  </si>
  <si>
    <t>M3/KM</t>
  </si>
  <si>
    <t>MATERIALES CONSTRUCCION CIVIL</t>
  </si>
  <si>
    <t>ACERO A37</t>
  </si>
  <si>
    <t>KG</t>
  </si>
  <si>
    <t>ACERO PDR60</t>
  </si>
  <si>
    <t>ADAPTADOR HEMBRA PVC 1/2"</t>
  </si>
  <si>
    <t>UND</t>
  </si>
  <si>
    <t>AGUA</t>
  </si>
  <si>
    <t>LTR</t>
  </si>
  <si>
    <t>ALAMBRE NEGRO</t>
  </si>
  <si>
    <t>ARENA DE PEÑA</t>
  </si>
  <si>
    <t>M3</t>
  </si>
  <si>
    <t>ARENA DE RIO</t>
  </si>
  <si>
    <t>M2</t>
  </si>
  <si>
    <t>BTO</t>
  </si>
  <si>
    <t>CEMENTO BLANCO</t>
  </si>
  <si>
    <t>CEMENTO GRIS</t>
  </si>
  <si>
    <t>CONCRETO 1500 PSI TRITURADO FINO</t>
  </si>
  <si>
    <t>CONCRETO 2000 PSI TRITURADO FINO</t>
  </si>
  <si>
    <t>CONCRETO 2500 PSI TRITURADO FINO</t>
  </si>
  <si>
    <t>CONCRETO 2500 PSI TRITURADO FINO IMPERMEAB.</t>
  </si>
  <si>
    <t>CONCRETO 3000 PSI TRITURADO FINO</t>
  </si>
  <si>
    <t>CONCRETO 3000 PSI TRITURADO FINO IMPERMEAB.</t>
  </si>
  <si>
    <t>CONCRETO 3500 PSI TRITURADO FINO</t>
  </si>
  <si>
    <t>CONCRETO CICLOPEO</t>
  </si>
  <si>
    <t>ESTUCO</t>
  </si>
  <si>
    <t>LADRILLO TOLETE</t>
  </si>
  <si>
    <t>MORTERO 1:2</t>
  </si>
  <si>
    <t>MORTERO 1:3</t>
  </si>
  <si>
    <t>MORTERO 1:3 IMPERMEABILIZADO</t>
  </si>
  <si>
    <t>MORTERO 1:4</t>
  </si>
  <si>
    <t>MORTERO 1:4 IMPERMEABILIZADO</t>
  </si>
  <si>
    <t>PEGACOR</t>
  </si>
  <si>
    <t>PIEDRA RAJON</t>
  </si>
  <si>
    <t>GAL</t>
  </si>
  <si>
    <t>PINTURA ESMALTE DOMESTICO</t>
  </si>
  <si>
    <t>PLASTOCRETE DM</t>
  </si>
  <si>
    <t>PUNTILLAS</t>
  </si>
  <si>
    <t>LBR</t>
  </si>
  <si>
    <t>RECEBO</t>
  </si>
  <si>
    <t>SIFON PVC SANITARIO 4"</t>
  </si>
  <si>
    <t>SIKA 1</t>
  </si>
  <si>
    <t>SILICONA</t>
  </si>
  <si>
    <t>TUB</t>
  </si>
  <si>
    <t>THINNER</t>
  </si>
  <si>
    <t>GALON</t>
  </si>
  <si>
    <t>TRITURADO</t>
  </si>
  <si>
    <t>MATERIALES ELECTRICOS</t>
  </si>
  <si>
    <t>ACCESORIOS</t>
  </si>
  <si>
    <t>ALAMBRE Cu - THW # 10</t>
  </si>
  <si>
    <t>ALAMBRE Cu - THW # 12</t>
  </si>
  <si>
    <t>ALAMBRE Cu - THW # 14</t>
  </si>
  <si>
    <t>ALAMBRE Cu - THW # 8</t>
  </si>
  <si>
    <t>ARO Y TAPA TELEFONICO T.L.</t>
  </si>
  <si>
    <t>AUTOMATICO QC 1x30 A</t>
  </si>
  <si>
    <t>BASE Y REGLETA DE 25 PARES</t>
  </si>
  <si>
    <t>BOMBILLO SON 70 W</t>
  </si>
  <si>
    <t>BREAKER 15 AMPERIOS UNIPOLAR</t>
  </si>
  <si>
    <t>CABLE Cu - THW # 6</t>
  </si>
  <si>
    <t>CABLE Cu - THW # 8</t>
  </si>
  <si>
    <t>CABLE Cu-THW # 2</t>
  </si>
  <si>
    <t>CABLE Cu-THW # 4</t>
  </si>
  <si>
    <t>CABLE Cu-THW # 6</t>
  </si>
  <si>
    <t>CABLE TELEFONICO B.H. 10 P</t>
  </si>
  <si>
    <t>CABLE TELEFONICO B.H. 20 P</t>
  </si>
  <si>
    <t>CAJA CG - 100</t>
  </si>
  <si>
    <t>CAJA ELECTRICA CON TAPA 4 PUESTOS</t>
  </si>
  <si>
    <t>CAJA ELECTRICA OCTAGONAL</t>
  </si>
  <si>
    <t>CAJA ELECTRICA PARA CONTADOR</t>
  </si>
  <si>
    <t>CAJA ELECTRICA RECTANGULAR</t>
  </si>
  <si>
    <t>CAPACETE DE 1"</t>
  </si>
  <si>
    <t>CONECTOR  BIMET LICO Nª2</t>
  </si>
  <si>
    <t>CONTADOR MONOFASICO</t>
  </si>
  <si>
    <t>FORMALETA TAPAS CAM. TELEF.</t>
  </si>
  <si>
    <t>INTERRUPTOR SENCILLO</t>
  </si>
  <si>
    <t>INTERRUPTOR SENCILLO CON TOMA</t>
  </si>
  <si>
    <t>LIMPIADOR</t>
  </si>
  <si>
    <t>PLAFON PLASTICO INDUSTRIAL</t>
  </si>
  <si>
    <t>POSTE METALICO DE 2" x 4"</t>
  </si>
  <si>
    <t>SOLDADURA</t>
  </si>
  <si>
    <t>TOMA CORRIENTE DOBLE</t>
  </si>
  <si>
    <t>TUBO CONDUIT PVC - TP 1 1/2"</t>
  </si>
  <si>
    <t>TUBO CONDUIT PVC - TP 1 1/4"</t>
  </si>
  <si>
    <t>TUBO CONDUIT PVC - TP 1"</t>
  </si>
  <si>
    <t>TUBO CONDUIT PVC - TP 3/4"</t>
  </si>
  <si>
    <t>TUBO TELEFONO PVC - DB 2"</t>
  </si>
  <si>
    <t>VARILLA COPPER WELD 1/2" x 0.70 M</t>
  </si>
  <si>
    <t>VASELINA</t>
  </si>
  <si>
    <t>MANO DE OBRA</t>
  </si>
  <si>
    <t>ALMACENISTA</t>
  </si>
  <si>
    <t>HH</t>
  </si>
  <si>
    <t>AUXILIAR DE ELECTRICISTA</t>
  </si>
  <si>
    <t>AYUDANTE DE CONSTRUCCION</t>
  </si>
  <si>
    <t>CADENERO</t>
  </si>
  <si>
    <t>CELADOR</t>
  </si>
  <si>
    <t>DIRECTOR DE PROYECTO</t>
  </si>
  <si>
    <t>ELECTRICISTA</t>
  </si>
  <si>
    <t>INGENIERO RESIDENTE</t>
  </si>
  <si>
    <t>MAESTRO DE CONSTRUCCION</t>
  </si>
  <si>
    <t>MENSAJERO</t>
  </si>
  <si>
    <t>OFICIAL DE CONSTRUCCION</t>
  </si>
  <si>
    <t>SECRETARIA</t>
  </si>
  <si>
    <t>TOPOGRAFO</t>
  </si>
  <si>
    <t>UNID</t>
  </si>
  <si>
    <t>CANT</t>
  </si>
  <si>
    <t>VR. ACUMULADO</t>
  </si>
  <si>
    <t>%</t>
  </si>
  <si>
    <t>PRECIO DE ELABORACION DE MORTEROS Y CONCRETOS</t>
  </si>
  <si>
    <r>
      <t>PAGINA:</t>
    </r>
    <r>
      <rPr>
        <sz val="10"/>
        <rFont val="Tahoma"/>
        <family val="2"/>
      </rPr>
      <t xml:space="preserve">  1  de 1   </t>
    </r>
  </si>
  <si>
    <t>PRECIO BASE DE LOS INSUMOS</t>
  </si>
  <si>
    <t>PRECIO</t>
  </si>
  <si>
    <t>PRECIOS DE CONCRETOS</t>
  </si>
  <si>
    <t>TIPO</t>
  </si>
  <si>
    <t>RESIST.</t>
  </si>
  <si>
    <t>MATERIALES</t>
  </si>
  <si>
    <t>HERRAM.</t>
  </si>
  <si>
    <t>MEZCLAD.</t>
  </si>
  <si>
    <t>CONCR.</t>
  </si>
  <si>
    <t>p.s.i</t>
  </si>
  <si>
    <t>CEMENTO</t>
  </si>
  <si>
    <t>ARENA</t>
  </si>
  <si>
    <t>TRITUR.</t>
  </si>
  <si>
    <t>PRODUCC.</t>
  </si>
  <si>
    <t xml:space="preserve">MANO DE </t>
  </si>
  <si>
    <t>MENOR</t>
  </si>
  <si>
    <t>MEZCLA</t>
  </si>
  <si>
    <t>OBRA</t>
  </si>
  <si>
    <t>1:2:2</t>
  </si>
  <si>
    <t>1:2:3</t>
  </si>
  <si>
    <t>1:2:4</t>
  </si>
  <si>
    <t>1:3:4</t>
  </si>
  <si>
    <t>1:3:6</t>
  </si>
  <si>
    <t>1:2:3 IMP</t>
  </si>
  <si>
    <t>1:2:4 IMP</t>
  </si>
  <si>
    <t>CICLOPEO</t>
  </si>
  <si>
    <t>- - -</t>
  </si>
  <si>
    <t>PRECIOS DE MORTEROS</t>
  </si>
  <si>
    <t>MORTERO</t>
  </si>
  <si>
    <t>DESPER.</t>
  </si>
  <si>
    <t xml:space="preserve">        </t>
  </si>
  <si>
    <t>1:2</t>
  </si>
  <si>
    <t>1:3</t>
  </si>
  <si>
    <t>1:3 IMP.</t>
  </si>
  <si>
    <t>1:4</t>
  </si>
  <si>
    <t>1:4 IMP</t>
  </si>
  <si>
    <t>CAPITULO:</t>
  </si>
  <si>
    <t>PARALES 0-5 METROS / TABLERO</t>
  </si>
  <si>
    <t>MEZCLADORA DE CONCRETO</t>
  </si>
  <si>
    <t>VIBRADOR DE CONCRETO</t>
  </si>
  <si>
    <t>Soldador</t>
  </si>
  <si>
    <t>SOLDADOR</t>
  </si>
  <si>
    <t>LADRILLO H15 COCIDO</t>
  </si>
  <si>
    <t>TABLETA CERAMICA TRAFICO 3</t>
  </si>
  <si>
    <t>TABLETA CERAMICA TRAFICO 4</t>
  </si>
  <si>
    <t>CURVA CONDUIT PVC</t>
  </si>
  <si>
    <t>LAMPARA FLUORESCENTE 2x48</t>
  </si>
  <si>
    <t>CODO PVC PRESION 1/2"</t>
  </si>
  <si>
    <t>CONSTRUCTORA:</t>
  </si>
  <si>
    <t>SUBTOTAL CAPITULO 1</t>
  </si>
  <si>
    <t>CODO PVC PRESION 3/4"</t>
  </si>
  <si>
    <t>REDUCCION 3/4" x1/2"</t>
  </si>
  <si>
    <t>Plomero de gas</t>
  </si>
  <si>
    <t>Auxiliar del plomero de gas</t>
  </si>
  <si>
    <t>CODOCALLE H.G. GAS 1/2"</t>
  </si>
  <si>
    <t>NIPLE H.G. 1/2" x 2"</t>
  </si>
  <si>
    <t>LADRILLO H10 COCIDO</t>
  </si>
  <si>
    <t>PLACA PREFABRICADA EN BOVEDILLA</t>
  </si>
  <si>
    <t>MALLA ELECTROSOLDADA DIACO M-024</t>
  </si>
  <si>
    <t>MANTO IPA 3mm</t>
  </si>
  <si>
    <t>LISTON ORDINARIO 04X09 INMUNIZADO</t>
  </si>
  <si>
    <t>LISTON ZAPAN 12x06 INMUNIZADO</t>
  </si>
  <si>
    <t>SUBCAPITULO:</t>
  </si>
  <si>
    <t>BARANDA METALICA CON VIDRIO</t>
  </si>
  <si>
    <t>PLACA DE NOMENCLATURA</t>
  </si>
  <si>
    <t>ANTICORROSIVO (PINTURA)</t>
  </si>
  <si>
    <t>PINTURA BARNIZ</t>
  </si>
  <si>
    <t>CAL (Bulto 10 kilos PROMICAL)</t>
  </si>
  <si>
    <t>TIERRA NEGRA</t>
  </si>
  <si>
    <t>PRADO SAN AGUSTIN</t>
  </si>
  <si>
    <t>LAVAMANOS LIDO FERRARA (CER. ITALIA)</t>
  </si>
  <si>
    <t>ARBUSTIVA (PLANTA)</t>
  </si>
  <si>
    <t>MOTOSIERRA</t>
  </si>
  <si>
    <t>TEJA ETERNIT No.5</t>
  </si>
  <si>
    <t>GEOTEXTIL PARA ENCERRAMIENTO</t>
  </si>
  <si>
    <t>MADERA ROLLIZA PARA CERCAS L=2.20M</t>
  </si>
  <si>
    <t>CARGADOR</t>
  </si>
  <si>
    <t>BULLDOZER</t>
  </si>
  <si>
    <t>ENSAYOS DE LABORATORIO PARA SUELOS</t>
  </si>
  <si>
    <t>VIBRADOR COMPACTADOR DE RODILLO LISO</t>
  </si>
  <si>
    <t>MATERIAL SELECCIONADO PARA RELLENO</t>
  </si>
  <si>
    <t>GEOTEXTIL NT1600</t>
  </si>
  <si>
    <t>GRAVA PARTIDA</t>
  </si>
  <si>
    <t>GEOTEXTIL PARA FILTROS</t>
  </si>
  <si>
    <t>EXCAVACIONES/RELLENOS</t>
  </si>
  <si>
    <t>INSTALACION TUBERIAS</t>
  </si>
  <si>
    <t>TUBO PVC D=21/2" UM RDE21</t>
  </si>
  <si>
    <t>TUBO PVC D=21/2" UM RDE26</t>
  </si>
  <si>
    <t>TUBO PVC D=2" UM RDE26</t>
  </si>
  <si>
    <t>TUBO PVC D=3" UM RDE26</t>
  </si>
  <si>
    <t>TUBO NOVAFORT D=6"</t>
  </si>
  <si>
    <t>TUBO NOVAFORT D=8"</t>
  </si>
  <si>
    <t>TUBO NOVAFORT D=10"</t>
  </si>
  <si>
    <t>TUBO NOVAFORT D=12"</t>
  </si>
  <si>
    <t>TUBO NOVAFORT D=16"</t>
  </si>
  <si>
    <t>TUBO NOVAFORT D=18"</t>
  </si>
  <si>
    <t>TUBO NOVAFORT D=20"</t>
  </si>
  <si>
    <t>TUBO NOVALOC D=24"</t>
  </si>
  <si>
    <t>TUBO NOVALOC D=27"</t>
  </si>
  <si>
    <t>ACCESORIOS/ADICIONALES</t>
  </si>
  <si>
    <t>Prueba hidráulica</t>
  </si>
  <si>
    <t>MARCO POZOS FUNDICIONES BLANCO</t>
  </si>
  <si>
    <t>COMPUERTA DE CHARNELA</t>
  </si>
  <si>
    <t>SILLA YEE NOVAFORT 8"x6"</t>
  </si>
  <si>
    <t>SILLA YEE NOVAFORT 10"x6"</t>
  </si>
  <si>
    <t>SILLA YEE NOVAFORT 12"x6"</t>
  </si>
  <si>
    <t>TUBO PVC D=4" UNION Z</t>
  </si>
  <si>
    <t>TUBO PVC D=3" UNION Z</t>
  </si>
  <si>
    <t>TUBO PVC D=2" UNION Z</t>
  </si>
  <si>
    <t>EQUIPO PARA UNION MECANICA</t>
  </si>
  <si>
    <t>RELLENO SIN CLASIFICAR</t>
  </si>
  <si>
    <t>REDUCCION PVC UNION Z 4" X 3"</t>
  </si>
  <si>
    <t>REDUCCION PVC UNION Z 4" X 2"</t>
  </si>
  <si>
    <t>REDUCCION PVC UNION Z 3" X 2"</t>
  </si>
  <si>
    <t>TAPON PVC SOLDADO 4"</t>
  </si>
  <si>
    <t>TEE REDUCIDA PVC UNION Z 4"x2"</t>
  </si>
  <si>
    <t>TEE REDUCIDA PVC UNION Z 4"x3"</t>
  </si>
  <si>
    <t>CRUZ PVC UNION Z 3"</t>
  </si>
  <si>
    <t>TEE PVC UNION Z 2"</t>
  </si>
  <si>
    <t>TEE PVC UNION Z 3"</t>
  </si>
  <si>
    <t>TEE PVC UNION Z 4"</t>
  </si>
  <si>
    <t>CODO PVC UNION Z 2" x 90º</t>
  </si>
  <si>
    <t>CODO PVC UNION Z 2" x 45º</t>
  </si>
  <si>
    <t>COLLAR DE DERIVACION PVC 4" x1/2"</t>
  </si>
  <si>
    <t>COLLAR DE DERIVACION PVC 3" x1/2"</t>
  </si>
  <si>
    <t>COLLAR DE DERIVACION PVC 2" x1/2"</t>
  </si>
  <si>
    <t>MEDIDOR TAVIRA D=1/2"</t>
  </si>
  <si>
    <t>VALVULA HF SELLO ELASTICO D=2"</t>
  </si>
  <si>
    <t>VALVULA HF SELLO ELASTICO D=3"</t>
  </si>
  <si>
    <t>VALVULA HF SELLO ELASTICO D=4"</t>
  </si>
  <si>
    <t>HIDRANTE TIPO MILAN 3"</t>
  </si>
  <si>
    <t>UNION REPARACION UNION Z 3"</t>
  </si>
  <si>
    <t>TUBO PF+UAD D=1/2"</t>
  </si>
  <si>
    <t>ADAPTADOR MACHO PF+UAD 1/2"</t>
  </si>
  <si>
    <t>CAJA PREFABRICADA (ACOMETIDA HIDRAULICA)</t>
  </si>
  <si>
    <t>PROPIETARIO:</t>
  </si>
  <si>
    <t>SUBTOTAL CAPITULO 2</t>
  </si>
  <si>
    <t>UN</t>
  </si>
  <si>
    <t>SUBTOTAL CAPITULO 3</t>
  </si>
  <si>
    <t>REGISTRO DE CORTE 1/2" TCL</t>
  </si>
  <si>
    <t>CAJA DE MICROMEDIION EN CONCRETO DE 3000 PSI</t>
  </si>
  <si>
    <t>TAPA CAJA EN HF</t>
  </si>
  <si>
    <t>VALVULA 1/2" CDC</t>
  </si>
  <si>
    <t>Localización y replanteo topografico</t>
  </si>
  <si>
    <t>TUBO GALVANIZADO 2"</t>
  </si>
  <si>
    <t>MALLA ESLABONADA CAL 10 2*2</t>
  </si>
  <si>
    <t>ANGULO 1*1*1/4"</t>
  </si>
  <si>
    <t>VALLA INFORMATIVA 4*2,5</t>
  </si>
  <si>
    <t>TANQUE DE ALMACENAMIENTO</t>
  </si>
  <si>
    <t>Localización y replanteo</t>
  </si>
  <si>
    <t>Excavacion material común</t>
  </si>
  <si>
    <t>Excavacion material conglomerado</t>
  </si>
  <si>
    <t>Válvula corte E.L. bronce 2 1/2"</t>
  </si>
  <si>
    <t>Válvula corte E.L. bronce 3"</t>
  </si>
  <si>
    <t>Codo PVC D= 3" x 90</t>
  </si>
  <si>
    <t>Flotador completo 2"</t>
  </si>
  <si>
    <t>Adaptador macho   PVC D= 2 "</t>
  </si>
  <si>
    <t>Tuberia PVC Presión E.L. D= 3" RDE 26</t>
  </si>
  <si>
    <t>Cinta  PVC A-15</t>
  </si>
  <si>
    <t>Relleno con material del sitio</t>
  </si>
  <si>
    <t>Valvula de purga  bronce  E.L.  2  1/2"</t>
  </si>
  <si>
    <t>DESARENADOR</t>
  </si>
  <si>
    <t>LÍNEA DE ADUCCIÓN</t>
  </si>
  <si>
    <t>Acero de Refuerzo</t>
  </si>
  <si>
    <t>Acero de refuerzo</t>
  </si>
  <si>
    <t>Kg</t>
  </si>
  <si>
    <t xml:space="preserve">PLANTA DE TRATAMIENTO DE AGUA POTABLE </t>
  </si>
  <si>
    <t>CINTAS Y JALONES</t>
  </si>
  <si>
    <t>Excavacion de material en roca</t>
  </si>
  <si>
    <t>NIVEL DE PRECISIÓN</t>
  </si>
  <si>
    <t>ACARREO VARIOS</t>
  </si>
  <si>
    <t/>
  </si>
  <si>
    <t>RELACION DE EQUIPOS</t>
  </si>
  <si>
    <t>VALOR REDONDEADO SUBTOTAL DE EQUIPOS</t>
  </si>
  <si>
    <t>RELACION DE TRANSPORTE</t>
  </si>
  <si>
    <t>VOL PESO O CANT</t>
  </si>
  <si>
    <t>DIST</t>
  </si>
  <si>
    <t>M3-KM</t>
  </si>
  <si>
    <t>SUBTOTAL TRANSPORTE</t>
  </si>
  <si>
    <t>VALOR REDONDEADO SUBTOTAL DE TRANSPORTE</t>
  </si>
  <si>
    <t>SUB-CAPITULO:</t>
  </si>
  <si>
    <t>MOVIMIENTOS DE TIERRA</t>
  </si>
  <si>
    <t>EXCAVACION EN ROCA</t>
  </si>
  <si>
    <t>SUBTOTAL EQUIPOS</t>
  </si>
  <si>
    <t>ACARREO LIBRE</t>
  </si>
  <si>
    <t xml:space="preserve">EXCAVACION MATERIAL CONGLOMERADO </t>
  </si>
  <si>
    <t>RETROEXCAVADORA</t>
  </si>
  <si>
    <t xml:space="preserve">ACARREO </t>
  </si>
  <si>
    <t>AYUDANTE DE CONSTRUCCION X2</t>
  </si>
  <si>
    <t>SOLADO DE LIMPIEZA EN CONCRETO DE 1.500 PSI</t>
  </si>
  <si>
    <t>CONCRETO 21 MPA IMPERMEABILIZADO</t>
  </si>
  <si>
    <t>IMPERMEABILIZANTE PLASTOCRETE DM</t>
  </si>
  <si>
    <t xml:space="preserve">MEZCLADORA DE CONCRETO </t>
  </si>
  <si>
    <t xml:space="preserve">AYUDANTE DE CONSTRUCCION </t>
  </si>
  <si>
    <t>SUMINISTRO E INSTALACION DE TUBERIA PVC PRESION</t>
  </si>
  <si>
    <t>SUMINISTRO E INSTALACION DE TUBERIA PVC 3" RDE 26</t>
  </si>
  <si>
    <t xml:space="preserve">TUBO PVC PRESION 1  RDE-21 T/P </t>
  </si>
  <si>
    <t>LIMPIADOR REMOVEDOR PVC</t>
  </si>
  <si>
    <t>SOLDADURA PVC</t>
  </si>
  <si>
    <t xml:space="preserve">SUMINISTRO E INSTALACION DE PASAMURO ACERO E.L. 3"x40 </t>
  </si>
  <si>
    <t xml:space="preserve">PASAMURO ACERO E.L. 3"x40 </t>
  </si>
  <si>
    <t>CUADRILLA INSTALACION BB (1 Ayudante + 1 Oficial)</t>
  </si>
  <si>
    <t xml:space="preserve">SUMINISTRO E INSTALACION DE PASAMURO ACERO 2 1/2" x 20 </t>
  </si>
  <si>
    <t xml:space="preserve">PASAMURO ACERO E.L. 2 1/2" x 20 </t>
  </si>
  <si>
    <t>CAPTACION</t>
  </si>
  <si>
    <t>CODO RADIO CORTO PVC 3"X45</t>
  </si>
  <si>
    <t>LUBRICANTE PARA ENSAMBLE DE PVC</t>
  </si>
  <si>
    <t>RELLENO EN MATERIAL COMÚN DE SITIO</t>
  </si>
  <si>
    <t>EXCAVACION EN MATERIAL COMUN</t>
  </si>
  <si>
    <t>ACERO DE REFUERZO FY = 60.000 PSI</t>
  </si>
  <si>
    <t xml:space="preserve">SUMINISTRO E INSTALACION DE TUBERIA PRESION PVC E.L. D= 4" RDE 21 </t>
  </si>
  <si>
    <t xml:space="preserve">TUBERIA PRESION PVC E.L. D= 4" RDE 21 </t>
  </si>
  <si>
    <t>LUBRICANTE PARA ENSAMBLE</t>
  </si>
  <si>
    <t>LIMPIADOR REMOVEDOR</t>
  </si>
  <si>
    <t xml:space="preserve">SUMINISTRO E INSTALACION DE PASAMURO ACERO 3" x 20 </t>
  </si>
  <si>
    <t xml:space="preserve">PASAMURO ACERO E.L. 3" x 20 </t>
  </si>
  <si>
    <t>SUMINISTRO E INSTALACION DE CODO 4"</t>
  </si>
  <si>
    <t>CODO RADIO CORTO PVC 4"</t>
  </si>
  <si>
    <t xml:space="preserve">ADAPTADOR DE LIMPIEZA D= 4" </t>
  </si>
  <si>
    <t>LOCALIZACION Y REPLANTEO SIN TOPOGRAFIA DESARENADOR</t>
  </si>
  <si>
    <t xml:space="preserve">VALVULA CORTE BRONCE 3" </t>
  </si>
  <si>
    <t>VÁLVULA DE PURGA</t>
  </si>
  <si>
    <t>CONDUCCION</t>
  </si>
  <si>
    <t>TUBERIA PRESION PVC E.L. D= 3" RDE 26</t>
  </si>
  <si>
    <t>ACARREO</t>
  </si>
  <si>
    <t>und</t>
  </si>
  <si>
    <t>Suministro e instalación Válvula corte E.L. bronce 2 1/2"</t>
  </si>
  <si>
    <t>VALVULA CORTE BRONCE  2 1/2"</t>
  </si>
  <si>
    <t>Suministro e instalación Válvula corte E.L. bronce 3"</t>
  </si>
  <si>
    <t>SUMINISTRO E INSTALACION DE TEE PVC E.L. 3"</t>
  </si>
  <si>
    <t>TEE PVC E.L. 3"</t>
  </si>
  <si>
    <t xml:space="preserve">SUMINISTRO E INSTALACION DE PASAMURO ACERO 2 1/2" x 40 </t>
  </si>
  <si>
    <t>SUMINISTRO E INSTALACION DE FLOTADOR COMPLETO 2"</t>
  </si>
  <si>
    <t>FLOTADOR COMPLETO 2"</t>
  </si>
  <si>
    <t>1 Plomero</t>
  </si>
  <si>
    <t>SUMINISTRO E INSTALACION DE ADAPTADOR MACHO PVC D= 2"</t>
  </si>
  <si>
    <t>ADAPTADOR MACHO PVC D= 2"</t>
  </si>
  <si>
    <t>SUMINISTRO E INSTALACION DE CINTA PVC A-15</t>
  </si>
  <si>
    <t>CINTA PVC A-15</t>
  </si>
  <si>
    <t>PRESUPUESTO OFICIAL</t>
  </si>
  <si>
    <t>Valvula corte  bronce 2"</t>
  </si>
  <si>
    <t>VALOR UNITARIO</t>
  </si>
  <si>
    <t>CONDUCCION Y RED DE DISTRIBUCIÓN</t>
  </si>
  <si>
    <t>SUBTOTAL CAPITULO 4</t>
  </si>
  <si>
    <t>SUBTOTAL CAPITULO 5</t>
  </si>
  <si>
    <t>Sum e instalacion de  domiciliaria (Incluye contador, registro, caja con tapa hf)</t>
  </si>
  <si>
    <t>TUBO PVC UNION Z DE 2" RDE-21</t>
  </si>
  <si>
    <t>ACARREO INTERNO</t>
  </si>
  <si>
    <t>TUBO PVC UNION Z DE 1" RDE-13.5</t>
  </si>
  <si>
    <t>TUBO PVC UNION Z DE 1" RDE-21</t>
  </si>
  <si>
    <t>TUBO PVC PRESION 1/2 RDE-13.5  T/P</t>
  </si>
  <si>
    <t>TEE PVC 2"</t>
  </si>
  <si>
    <t>TEE PVC 1"</t>
  </si>
  <si>
    <t>CONCRETO SIMPLE</t>
  </si>
  <si>
    <t>TRANSPORTE A LOMO DE MULA</t>
  </si>
  <si>
    <t>Concreto simple f'c=210 kg/cm2</t>
  </si>
  <si>
    <t>Ladrillo tolete</t>
  </si>
  <si>
    <t>Mortero de pega y de pañete</t>
  </si>
  <si>
    <t>Valvula de ventosa</t>
  </si>
  <si>
    <r>
      <t xml:space="preserve">Niple galvanizado </t>
    </r>
    <r>
      <rPr>
        <sz val="10"/>
        <rFont val="Arial Narrow"/>
        <family val="2"/>
      </rPr>
      <t>Ф</t>
    </r>
    <r>
      <rPr>
        <sz val="9.5"/>
        <rFont val="Arial"/>
        <family val="2"/>
      </rPr>
      <t>=1/2" x 10 cm</t>
    </r>
  </si>
  <si>
    <t>Valvula de bola 1/2"</t>
  </si>
  <si>
    <t>Teflon</t>
  </si>
  <si>
    <t>Collarin</t>
  </si>
  <si>
    <t xml:space="preserve">Caja en concreto 30x30 </t>
  </si>
  <si>
    <t>Accesorios de tuberia</t>
  </si>
  <si>
    <t>Valvula de bola  3/4"</t>
  </si>
  <si>
    <t>Tee pvc</t>
  </si>
  <si>
    <t>Adaptador macho 3/4"</t>
  </si>
  <si>
    <t>Caja en concreto 30x30</t>
  </si>
  <si>
    <t xml:space="preserve">Valvula de Bola de 1/2" </t>
  </si>
  <si>
    <t>Adaptador macho 1/2"</t>
  </si>
  <si>
    <t>Caja Micromedidor (tapa metalica y cuerpo en conc</t>
  </si>
  <si>
    <t>Micromedidor 1/2" (incluy accesor)</t>
  </si>
  <si>
    <t>Valvula antifraude</t>
  </si>
  <si>
    <t>Prueba Hidraulica</t>
  </si>
  <si>
    <t>Planta de Tratamiento de Agua Potable 1.5 Lps</t>
  </si>
  <si>
    <t>Adaptador de limpieza  D=2"</t>
  </si>
  <si>
    <t>Tubería presión pvc E.L. D= 2" RDE 21</t>
  </si>
  <si>
    <t>Pasamuro acero 2"x40</t>
  </si>
  <si>
    <t xml:space="preserve">SUMINISTRO E INSTALACION DE VALVULA CORTE BRONCE 2" </t>
  </si>
  <si>
    <t xml:space="preserve">VALVULA CORTE BRONCE 2" </t>
  </si>
  <si>
    <t xml:space="preserve">SUMINISTRO E INSTALACION DE TUBERIA H.G. D=2" </t>
  </si>
  <si>
    <t xml:space="preserve">TUBO H.G. D=2" </t>
  </si>
  <si>
    <t xml:space="preserve">SUMINISTRO E INSTALACION DE PASAMURO ACERO E.L. 2"x40 </t>
  </si>
  <si>
    <t xml:space="preserve">PASAMURO ACERO E.L. 2"x40 </t>
  </si>
  <si>
    <t>Sumin./ Instal. Tubería  D=3/4" RDE 21</t>
  </si>
  <si>
    <t>Tapa Metalica</t>
  </si>
  <si>
    <t>Tapa Metalica e=1/8" 1.16x0.86</t>
  </si>
  <si>
    <t>Tapa Metalica e=1/8"0.8x0.8</t>
  </si>
  <si>
    <t>GL</t>
  </si>
  <si>
    <t>Tuberia metalica</t>
  </si>
  <si>
    <t>TRANSPORTE</t>
  </si>
  <si>
    <t>LISTA DE MATERIALES</t>
  </si>
  <si>
    <t>VALVULA CORTE BRONCE 2"</t>
  </si>
  <si>
    <t>SOLDADURA PVC GALON</t>
  </si>
  <si>
    <t>CINTA Y JALONES</t>
  </si>
  <si>
    <t>ADAPTADOR DE LIMPIEZA D=2"</t>
  </si>
  <si>
    <t>VALVULA CORTE E.L. BRONCE 3"</t>
  </si>
  <si>
    <t>Tubería  D=2" RDE 21</t>
  </si>
  <si>
    <t>Tubería  D=3/4" RDE 21</t>
  </si>
  <si>
    <t xml:space="preserve">Tee PVC 2" </t>
  </si>
  <si>
    <t xml:space="preserve">Tee PVC 1" </t>
  </si>
  <si>
    <t>Valvula de purga   1"</t>
  </si>
  <si>
    <t>valvulas de ventosa 2"</t>
  </si>
  <si>
    <t>PRUEBA HIDRAULICA</t>
  </si>
  <si>
    <t>Subtotal subcapítulo 4.3</t>
  </si>
  <si>
    <t>Subtotal subcapítulo 4.2</t>
  </si>
  <si>
    <t>Subtotal subcapítulo 4.1</t>
  </si>
  <si>
    <t>TUBO GALVANIZADO SCH-40 DE 2.1/2"</t>
  </si>
  <si>
    <t>ANGULO 1 X 3/16</t>
  </si>
  <si>
    <t>SOLDADURA DE ESTAÑO</t>
  </si>
  <si>
    <t>MALLA ESLABONADA CALIBRE 10  HUECO  2 X 2</t>
  </si>
  <si>
    <t xml:space="preserve">LB </t>
  </si>
  <si>
    <t>BALDOSA EN CERAMICA</t>
  </si>
  <si>
    <t>ANDAMIOS</t>
  </si>
  <si>
    <t>ENCHAPE EN CERAMICA</t>
  </si>
  <si>
    <t>TUBERIA CONDUIT 1/2"</t>
  </si>
  <si>
    <t>CABLEADO</t>
  </si>
  <si>
    <t>CINTA PEGANTE</t>
  </si>
  <si>
    <t>ACCESORIO ELECTRICOS SALIDA NORMAL</t>
  </si>
  <si>
    <t>TEJA FIBROCEMENTO</t>
  </si>
  <si>
    <t>GANCHOS Y ACCESORIOS</t>
  </si>
  <si>
    <t>CONCRETO 1:2:3 RESISTENCIA 3000 PSI</t>
  </si>
  <si>
    <t>CONCRETO 1:2:4 RESISTENCIA 2500 PSI</t>
  </si>
  <si>
    <t>Solado de limpieza concreto 2500 PSI</t>
  </si>
  <si>
    <t>Concreto 3000 PSI impermeabilizado</t>
  </si>
  <si>
    <t>Suministro e instalacion de Bomba Hidraulica incluye instalacion electrica 6.6 HP</t>
  </si>
  <si>
    <t>Tubería  D=4" RDE 21</t>
  </si>
  <si>
    <t>SUBTOTAL CAPITULO 6</t>
  </si>
  <si>
    <t>BOCATOMA</t>
  </si>
  <si>
    <t>Excavación en roca</t>
  </si>
  <si>
    <t>Excavación material conglomerado</t>
  </si>
  <si>
    <t>Solado de limpieza</t>
  </si>
  <si>
    <t>Rejilla</t>
  </si>
  <si>
    <t xml:space="preserve">Concreto ciclópeo </t>
  </si>
  <si>
    <t>EXCAVACION EN MATERIAL CONGLOMERADO</t>
  </si>
  <si>
    <t>SOLADO DE LIMPIEZA EN CONCRETO DE 2500 PSI</t>
  </si>
  <si>
    <t>CONCRETO IMPERMEABILIZADO DE 3000 PSI</t>
  </si>
  <si>
    <t>ACERO DE REFUERZO</t>
  </si>
  <si>
    <t>LOCALIZACION Y REPLANTEO</t>
  </si>
  <si>
    <t>TUBERIA PVC PRESION E.L. 3" RDE 6</t>
  </si>
  <si>
    <t>REJILLA</t>
  </si>
  <si>
    <t>ACERO 1/2"</t>
  </si>
  <si>
    <t>REJILLA PARA BOCATOMA</t>
  </si>
  <si>
    <t>Salario básico diario año 2013</t>
  </si>
  <si>
    <t>Salario mínimo mensual año 2013 (sin prestaciones)</t>
  </si>
  <si>
    <t>Concreto ciclopeo para muertos aereos</t>
  </si>
  <si>
    <t>Guaya 3/8" alma de acero</t>
  </si>
  <si>
    <t>Argollas para aereo hasta 1 1/2" A-37 3/8"</t>
  </si>
  <si>
    <t>Anclajes Muertos en Acero pdr 60</t>
  </si>
  <si>
    <t>Pernos tipo pesado 3/8"</t>
  </si>
  <si>
    <t>Tubo pvc All  2"</t>
  </si>
  <si>
    <t>Un</t>
  </si>
  <si>
    <t>MANILA</t>
  </si>
  <si>
    <t>GRUA DIFERENCIAL</t>
  </si>
  <si>
    <t>Tubería  D=1/2" RDE 21</t>
  </si>
  <si>
    <t>Sumin./ Instal. Tubería  D=1/2" RDE 21</t>
  </si>
  <si>
    <t>Pasamuro acero E.L  6"x40</t>
  </si>
  <si>
    <t>Pasamuro acero E.L  3/4 " x40</t>
  </si>
  <si>
    <t xml:space="preserve">PASAMURO ACERO E.L. 6"x40 </t>
  </si>
  <si>
    <t xml:space="preserve">PASAMURO ACERO E.L. 3/4" x 20 </t>
  </si>
  <si>
    <t>Pasamuro acero E.L. 3/4" x 20</t>
  </si>
  <si>
    <t>Caja para valvulas 60x60</t>
  </si>
  <si>
    <t xml:space="preserve">Sum e instalacion de valvulas de purga </t>
  </si>
  <si>
    <t>Pasamuro acero E.L. 2"x40</t>
  </si>
  <si>
    <t>concrteto columnetas 3000 psi</t>
  </si>
  <si>
    <t>concrteto vigas 3000 psi</t>
  </si>
  <si>
    <t>Puerta ventana en hierro</t>
  </si>
  <si>
    <t>friso</t>
  </si>
  <si>
    <t>ceramica de piso</t>
  </si>
  <si>
    <t>punto hidraulico</t>
  </si>
  <si>
    <t>punto electrico</t>
  </si>
  <si>
    <t>pintura lavable 2 manos</t>
  </si>
  <si>
    <t>meson en concreto</t>
  </si>
  <si>
    <t>lavaplatos en acero inoxidable</t>
  </si>
  <si>
    <t>enchape en baldosin blanco</t>
  </si>
  <si>
    <t xml:space="preserve">win </t>
  </si>
  <si>
    <t>punto sanitario</t>
  </si>
  <si>
    <t>rejilla de piso</t>
  </si>
  <si>
    <t>SUBTOTAL CAPITULO 7</t>
  </si>
  <si>
    <t>mamposteria en ladrillo H-10</t>
  </si>
  <si>
    <t>concreto para placas e =0.15</t>
  </si>
  <si>
    <t>PUERTA VENTANA EN HIERRO</t>
  </si>
  <si>
    <t>SUMINISTRO E INSTALACION DE PUNTO HIDRAULICO</t>
  </si>
  <si>
    <t>SUMINISTRO E INSTALACION DE PUNTO ELECTRICO</t>
  </si>
  <si>
    <t>SUMINISTRO E INSTALACION DE PUNTO SANITARIO</t>
  </si>
  <si>
    <t>PINTURA ACRILICA PLASTICA LAVABLE TIPO 1</t>
  </si>
  <si>
    <t>LAVAPLATOS Y ACCESORIOS EN ACERO INOXIDABLE</t>
  </si>
  <si>
    <t>CERAMICA DE PISO</t>
  </si>
  <si>
    <t>FORMALETA</t>
  </si>
  <si>
    <t>ENCHAPE EN BALDOSIN BLANCO</t>
  </si>
  <si>
    <t>WIN</t>
  </si>
  <si>
    <t>REJILLA DE PISO</t>
  </si>
  <si>
    <t>Punto electrico</t>
  </si>
  <si>
    <t>Acometida electrica</t>
  </si>
  <si>
    <t>TOMA ELECTRICA</t>
  </si>
  <si>
    <t>CABLE ELECTRICO</t>
  </si>
  <si>
    <t>CAJA RECTANGULAR</t>
  </si>
  <si>
    <t>ACCESORIOS ELECTRICOS</t>
  </si>
  <si>
    <r>
      <t xml:space="preserve">CABLE ELECTRICO </t>
    </r>
    <r>
      <rPr>
        <i/>
        <sz val="8"/>
        <rFont val="Tahoma"/>
        <family val="2"/>
      </rPr>
      <t># 6</t>
    </r>
  </si>
  <si>
    <t>CABLE ELECTRICO # 6</t>
  </si>
  <si>
    <t>CASETA 2.9X3.4</t>
  </si>
  <si>
    <t>MUNICIPIO DE RIONEGRO SANTANDER</t>
  </si>
  <si>
    <t xml:space="preserve">EJECUCIÓN FÍSICA Y FINANCIERA DEL PROYECTO  </t>
  </si>
  <si>
    <t>INICIO Y DURACIÓN PREVISTA DE LOS COMPONENTES DEL PROYECTO</t>
  </si>
  <si>
    <t>CAPITULOS DE OBRA</t>
  </si>
  <si>
    <t>Costo por Capítulo</t>
  </si>
  <si>
    <t>MES 1</t>
  </si>
  <si>
    <t>MES 2</t>
  </si>
  <si>
    <t>MES 3</t>
  </si>
  <si>
    <t>MES 4</t>
  </si>
  <si>
    <t>MES 5</t>
  </si>
  <si>
    <t>MES 6</t>
  </si>
  <si>
    <t>Sumin./ Instal. Tubería  D=2" RDE 21</t>
  </si>
  <si>
    <t>Sumin./ Instal. Tubería  D=3" RDE 21</t>
  </si>
  <si>
    <t>Tubería  D=1 1/4" RDE 21</t>
  </si>
  <si>
    <t>Tubería  D=1 1/2" RDE 21</t>
  </si>
  <si>
    <t>Tubería  D=2 1/2" RDE 21</t>
  </si>
  <si>
    <t>Tubería  D=3" RDE 21</t>
  </si>
  <si>
    <t>Tubería  D=6" RDE 21</t>
  </si>
  <si>
    <t>5.1.1</t>
  </si>
  <si>
    <t>5.1.2</t>
  </si>
  <si>
    <t>5.1.3</t>
  </si>
  <si>
    <t>5.2.1</t>
  </si>
  <si>
    <t>5.2.2</t>
  </si>
  <si>
    <t>5.2.3</t>
  </si>
  <si>
    <t>5.2.4</t>
  </si>
  <si>
    <t>5.2.6</t>
  </si>
  <si>
    <t>5.2.7</t>
  </si>
  <si>
    <t>5.3.1</t>
  </si>
  <si>
    <t>5.3.3</t>
  </si>
  <si>
    <t>5.3.4</t>
  </si>
  <si>
    <t>5.3.5</t>
  </si>
  <si>
    <t>5.3.6</t>
  </si>
  <si>
    <t xml:space="preserve"> PASOS AEREOS</t>
  </si>
  <si>
    <t xml:space="preserve">Tee PVC 3" </t>
  </si>
  <si>
    <t>5.3.2</t>
  </si>
  <si>
    <t xml:space="preserve">Valvula de Bola de 3/4" </t>
  </si>
  <si>
    <t xml:space="preserve">Tee PVC 6" </t>
  </si>
  <si>
    <t>Yee PVC 3/4"</t>
  </si>
  <si>
    <t>Yee PVC 1/2"</t>
  </si>
  <si>
    <t>Yee PVC 2 1/2"</t>
  </si>
  <si>
    <t>Yee PVC 3"</t>
  </si>
  <si>
    <t>Yee PVC 4"</t>
  </si>
  <si>
    <t>Yee Doble PVC 4"</t>
  </si>
  <si>
    <t>5.2.5</t>
  </si>
  <si>
    <t>SUBTOTAL CAPITULO 8</t>
  </si>
  <si>
    <t>MUNICIPIO DE RIONEGRO</t>
  </si>
  <si>
    <t>Guaya 1/2" alma de acero</t>
  </si>
  <si>
    <t>Argollas para aereo hasta 1 1/2" A-37 1/2"</t>
  </si>
  <si>
    <t>Pernos tipo pesado 1/2"</t>
  </si>
  <si>
    <t xml:space="preserve">TUBO H.G. D=4" </t>
  </si>
  <si>
    <t>Tuberia H.G.  D=4"</t>
  </si>
  <si>
    <t>Sumin./ Instal. Tubería  D=1" RDE 19</t>
  </si>
  <si>
    <t>Tubería  D=1" RDE 19</t>
  </si>
  <si>
    <t xml:space="preserve">Sumin./ Instal. Tee PVC 1 " </t>
  </si>
  <si>
    <t>Retiro de mterial sobrante</t>
  </si>
  <si>
    <t>m3</t>
  </si>
  <si>
    <t>material sobrante</t>
  </si>
  <si>
    <t xml:space="preserve">Relleno con material del sitio. </t>
  </si>
  <si>
    <t>Sum e instalacion de valvulas de ventosa 2"</t>
  </si>
  <si>
    <t>Tuberia  6"  sch 40</t>
  </si>
  <si>
    <t>ml</t>
  </si>
  <si>
    <t>Guaya de acero de 3/8"</t>
  </si>
  <si>
    <t>Guaya de acero de 1/2"</t>
  </si>
  <si>
    <t>tuberaTuberia 6" sch 40</t>
  </si>
  <si>
    <t>Planta de Tratamiento de Agua Potable Compacta de 1 LPS</t>
  </si>
  <si>
    <t>PLANTA DE TRATAMIENTO COMPACTA 1 LPS</t>
  </si>
  <si>
    <t>PRELIMINARES</t>
  </si>
  <si>
    <t>Cerramiento</t>
  </si>
  <si>
    <t>Replanteo Control y medicion de Obra</t>
  </si>
  <si>
    <t>mes</t>
  </si>
  <si>
    <t>Demolicion de pozos existentes H= 0,00 A 2,50 M</t>
  </si>
  <si>
    <t>Demolicion de pozos existentes H= 2,51 A 5,0 M</t>
  </si>
  <si>
    <t>Demolicion de tuberias existentes</t>
  </si>
  <si>
    <t>Limpieza y mantenimiento pozo receptor</t>
  </si>
  <si>
    <t>glb</t>
  </si>
  <si>
    <t>MOVIMIENTO DE TIERRAS</t>
  </si>
  <si>
    <t>Excavacion en tierra h= 0,00 a 2,50 m</t>
  </si>
  <si>
    <t>Excavacion en tierra h= 2,50 a 5,00 m</t>
  </si>
  <si>
    <t>Excavacion en tierra h &gt; a 5,00 m</t>
  </si>
  <si>
    <t>Conformacion y compactacion de relleno en material comun</t>
  </si>
  <si>
    <t>suministro, Conformacion y compactacion de  relleno en material seleccionado</t>
  </si>
  <si>
    <t>Relleno en material granular para tuberia</t>
  </si>
  <si>
    <t xml:space="preserve">Entibados </t>
  </si>
  <si>
    <t>m2</t>
  </si>
  <si>
    <t>Manejo aguas subterraneas</t>
  </si>
  <si>
    <t>gb</t>
  </si>
  <si>
    <t>Retiro de material sobrante</t>
  </si>
  <si>
    <t>REDES DE ALCANTARILLADO</t>
  </si>
  <si>
    <t>Suministro e instalacion de tuberia estructural d= 200 mm</t>
  </si>
  <si>
    <t>Suministro y colocacion de concreto de 3000 psi</t>
  </si>
  <si>
    <t>Suministro y colocacion de concreto de 2500 psi</t>
  </si>
  <si>
    <t>Suministro y colocacion de concreto pobre</t>
  </si>
  <si>
    <t>Suministro y colocación de acero de refuerzo fy= 4200 kg/cm²</t>
  </si>
  <si>
    <t>kg</t>
  </si>
  <si>
    <t>Mampostería de ladrillo para pozos de inspección</t>
  </si>
  <si>
    <t>Sifones de caida Diametro 8'' y hp= 2.01 - 3.00 m</t>
  </si>
  <si>
    <t xml:space="preserve"> Conexiones domiciliarias Longitud menor o igual a 6.00 m</t>
  </si>
  <si>
    <t>Aros y contra-aros para tapas de pozos</t>
  </si>
  <si>
    <t>ESTRUCTURA DE BOMBEO</t>
  </si>
  <si>
    <t>camara de caida</t>
  </si>
  <si>
    <t>Base para bombas en concreto</t>
  </si>
  <si>
    <t>Suminsitro e instalacion de bomba sumergible de 7,5 Hp, incluye tablero de control</t>
  </si>
  <si>
    <t>Tuberia para descarga d= 100 mm</t>
  </si>
  <si>
    <t>Excavacion en tierra h= 0,00 a 2,50 m  inc  acarreo libre</t>
  </si>
  <si>
    <t>Excavacion en tierra h= 2,50 a 5,00 m  inc acarreo libre</t>
  </si>
  <si>
    <t xml:space="preserve">Demolicion pavimento </t>
  </si>
  <si>
    <t xml:space="preserve">Demolicion andenes </t>
  </si>
  <si>
    <t>Demolicion sardineles</t>
  </si>
  <si>
    <t>Retiro escombros</t>
  </si>
  <si>
    <t>Relleno en arena para tuberia</t>
  </si>
  <si>
    <t>Suministro e instalacion de tuberia estructural d= 250 mm</t>
  </si>
  <si>
    <t>Suministro e instalacion de tuberia estructural d= 315 mm</t>
  </si>
  <si>
    <t>Suministro e instalacion de tuberia estructural d= 400 mm</t>
  </si>
  <si>
    <t>Suministro e instalacion de tuberia estructural d= 21"</t>
  </si>
  <si>
    <t>Suministro e instalacion de tuberia estructural d= 24"</t>
  </si>
  <si>
    <t>Sifones de caida Diametro 10'' y hp= 2.01 - 3.00 m</t>
  </si>
  <si>
    <t>REPARACION  PAVIMENTOS</t>
  </si>
  <si>
    <t>Base Granular</t>
  </si>
  <si>
    <t>Mezcla en caliente MDC-2</t>
  </si>
  <si>
    <t>Sello asfaltico en caliente MDC-3</t>
  </si>
  <si>
    <t>Reparacion andenes en concreto</t>
  </si>
  <si>
    <t>COSTO DE PROYECTO</t>
  </si>
  <si>
    <t>COSTO  TOTAL DE OBRA</t>
  </si>
  <si>
    <t>Reparacion sardineles en concreto fundido en sitio 45x 15</t>
  </si>
  <si>
    <t>CERRAMIENTO</t>
  </si>
  <si>
    <t>Poste en madera</t>
  </si>
  <si>
    <t>u</t>
  </si>
  <si>
    <t>Tela  de cerramiento</t>
  </si>
  <si>
    <t>m</t>
  </si>
  <si>
    <t>Liston de madera y puntillas</t>
  </si>
  <si>
    <t>REPLANTEO CONTROL Y MEDICION DE OBRA</t>
  </si>
  <si>
    <t>MES</t>
  </si>
  <si>
    <t>DEMOLICION DE POZOZ EXISTENTES H= 00 A 2,50 M</t>
  </si>
  <si>
    <t>COMPRESOR</t>
  </si>
  <si>
    <t>DEMOLICION DE POZOZ EXISTENTES H= 2,5 A 5,00 M</t>
  </si>
  <si>
    <t>DEMOLICION TUBERIAS EXISTENTES</t>
  </si>
  <si>
    <t>VACTOR</t>
  </si>
  <si>
    <t>MATERIAL SELECCIONADO</t>
  </si>
  <si>
    <t>MATERIAL GRANULAR</t>
  </si>
  <si>
    <t>DOBLE TABLA</t>
  </si>
  <si>
    <t>MADERA ROLLIZA</t>
  </si>
  <si>
    <t>MOTOBOMBA</t>
  </si>
  <si>
    <t>dIA</t>
  </si>
  <si>
    <t>GB</t>
  </si>
  <si>
    <t>TUBERIA NOVAFORT 200 MM</t>
  </si>
  <si>
    <t>ACCESORIO 200 MM</t>
  </si>
  <si>
    <t>TUBERIA 6"</t>
  </si>
  <si>
    <t>KIT SILLA YEE 8" X 6"</t>
  </si>
  <si>
    <t>CODO 6 " X 45</t>
  </si>
  <si>
    <t>ACERO REFUERZO</t>
  </si>
  <si>
    <t>ARO Y CONTRA-ARO PARA POZO</t>
  </si>
  <si>
    <t>mortero</t>
  </si>
  <si>
    <t>HR</t>
  </si>
  <si>
    <t>Bomba sumergible 7,5 HP</t>
  </si>
  <si>
    <t>Tablero de control</t>
  </si>
  <si>
    <t>Check en Hierro</t>
  </si>
  <si>
    <t>TUBERIA PVC 100 MM</t>
  </si>
  <si>
    <t>TUBERIA NOVAFORT 250 MM</t>
  </si>
  <si>
    <t>TUBERIA NOVAFORT 315 MM</t>
  </si>
  <si>
    <t>TUBERIA NOVAFORT 400 MM</t>
  </si>
  <si>
    <t>TUBERIA NOVAFORT 21 "</t>
  </si>
  <si>
    <t>TUBERIA NOVAFORT  24"</t>
  </si>
  <si>
    <t>ACCESORIO 250 MM</t>
  </si>
  <si>
    <t>KIT SILLA YEE  6" X DIAMTEROS VARIOS</t>
  </si>
  <si>
    <t>BASE GRANULAR</t>
  </si>
  <si>
    <t>MEZCLA DENSA  EN CALIENTE</t>
  </si>
  <si>
    <t xml:space="preserve">REPOSICION SISTEMA DE ACUEDUCTO  CORREGIMIENTO LLANO DE PALMAS
</t>
  </si>
  <si>
    <t>MEZCLA DENSA  EN CALIENTE MDC 3</t>
  </si>
  <si>
    <t>Costo Con aiu 35%</t>
  </si>
  <si>
    <t>VALORES TOTALES DE OBRA</t>
  </si>
  <si>
    <t>VALORES DE INTERVENTORIA</t>
  </si>
  <si>
    <t>% del proyecto</t>
  </si>
  <si>
    <t>LLANO DE PALMAS</t>
  </si>
  <si>
    <t>SAN JOSE DE LOS CHORROS</t>
  </si>
  <si>
    <t>COSTO  DIRECTO DE OBRA</t>
  </si>
  <si>
    <t xml:space="preserve">COSTOS INDIRECTOS </t>
  </si>
  <si>
    <t xml:space="preserve">                                ADMINISTRACIÓN</t>
  </si>
  <si>
    <t xml:space="preserve">                                IMPREVISTOS</t>
  </si>
  <si>
    <t xml:space="preserve">                                UTILIDADES</t>
  </si>
  <si>
    <t>COSTO  DE INTERVENTORIA</t>
  </si>
  <si>
    <t>COSTO  DIRECTO  LLANO DE PALMAS</t>
  </si>
  <si>
    <t>COSTO  DIRECTO  SAN JOSE DE LOS CHORROS</t>
  </si>
  <si>
    <t>COSTO  DIRECTO  CASCO URBANO</t>
  </si>
  <si>
    <t xml:space="preserve"> REPOSICION DE REDES DE ALCANTARILLADO  Y SU RESPECTIVA REPOCISION DE PAVIMENTO DE LA CALLE 10 ENTRE  CARRERAS 10 A 14  DEL CASCO URBANO DEL MUNICIPIO DE RIONEGRO, DEPARTAMENTO DE SANTANDER</t>
  </si>
  <si>
    <t>REPOSICIONES SISTEMA DE ACUEDUCTO  CORREGIMIENTO LLANO DE PALMAS,  ALCANTARILLADO SANITARIO CALLE 1  CORREGIMIENTO SAN JOSÉ DE LOS CHORROS Y  REDES ALCANTARILLADO  DEL CASCO URBANO Y SU RESPECTIVA REPOSICIÓN DE PAVIMENTO CALLE 10 ENTRE  CARRERAS 10 A 14  DEL MUNICIPIO DE RIONEGRO, DEPARTAMENTO DE SANTANDER</t>
  </si>
  <si>
    <t>5.1.4</t>
  </si>
  <si>
    <t xml:space="preserve">PASAMURO ACERO E.L. 3/4" x 40 </t>
  </si>
  <si>
    <t xml:space="preserve">Excavación  conglomerado </t>
  </si>
  <si>
    <t xml:space="preserve">REPOSICION DE REDES DE ALCANTARILLADO SANITARIO DE LA CARRERA 4 CORREGIMIENTO SAN JOSE DE LOS CHORROS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</si>
</sst>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€_-;\-* #,##0.00\ _€_-;_-* &quot;-&quot;??\ _€_-;_-@_-"/>
    <numFmt numFmtId="164" formatCode="_(&quot;$&quot;\ * #,##0.00_);_(&quot;$&quot;\ * \(#,##0.00\);_(&quot;$&quot;\ * &quot;-&quot;??_);_(@_)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dd\-mm\-yy"/>
    <numFmt numFmtId="168" formatCode="d\-mmm\-yyyy"/>
    <numFmt numFmtId="169" formatCode="&quot;$&quot;\ #,##0"/>
    <numFmt numFmtId="170" formatCode="d\ &quot;de&quot;\ mmmm\ &quot;de&quot;\ yyyy"/>
    <numFmt numFmtId="171" formatCode="&quot;$&quot;\ #,##0.00"/>
    <numFmt numFmtId="172" formatCode="_ &quot;$&quot;\ * #,##0_ ;_ &quot;$&quot;\ * \-#,##0_ ;_ &quot;$&quot;\ * &quot;-&quot;??_ ;_ @_ "/>
    <numFmt numFmtId="173" formatCode="_-&quot;$&quot;* #,##0_-;\-&quot;$&quot;* #,##0_-;_-&quot;$&quot;* &quot;-&quot;??_-;_-@_-"/>
    <numFmt numFmtId="174" formatCode="_ [$$-240A]\ * #,##0_ ;_ [$$-240A]\ * \-#,##0_ ;_ [$$-240A]\ * &quot;-&quot;_ ;_ @_ "/>
    <numFmt numFmtId="175" formatCode="0.0%"/>
    <numFmt numFmtId="176" formatCode="&quot;$&quot;#,##0.00"/>
    <numFmt numFmtId="177" formatCode="&quot;$&quot;#,##0"/>
    <numFmt numFmtId="178" formatCode="_(* #,##0_);_(* \(#,##0\);_(* &quot;-&quot;??_);_(@_)"/>
    <numFmt numFmtId="179" formatCode="0.0"/>
    <numFmt numFmtId="180" formatCode="#,##0.0"/>
    <numFmt numFmtId="181" formatCode="_ &quot;$&quot;\ * #,##0.0_ ;_ &quot;$&quot;\ * \-#,##0.0_ ;_ &quot;$&quot;\ * &quot;-&quot;??_ ;_ @_ "/>
    <numFmt numFmtId="182" formatCode="0.000"/>
  </numFmts>
  <fonts count="37">
    <font>
      <sz val="10"/>
      <name val="Arial"/>
    </font>
    <font>
      <sz val="10"/>
      <name val="Arial"/>
      <family val="2"/>
    </font>
    <font>
      <b/>
      <sz val="14"/>
      <name val="Tahoma"/>
      <family val="2"/>
    </font>
    <font>
      <sz val="10"/>
      <name val="Tahoma"/>
      <family val="2"/>
    </font>
    <font>
      <sz val="9"/>
      <name val="Tahoma"/>
      <family val="2"/>
    </font>
    <font>
      <b/>
      <sz val="11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name val="Arial"/>
      <family val="2"/>
    </font>
    <font>
      <b/>
      <sz val="14"/>
      <name val="Lucida Bright"/>
      <family val="1"/>
    </font>
    <font>
      <sz val="9"/>
      <name val="Arial"/>
      <family val="2"/>
    </font>
    <font>
      <b/>
      <sz val="12"/>
      <name val="Arial Greek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i/>
      <sz val="9"/>
      <name val="Tahoma"/>
      <family val="2"/>
    </font>
    <font>
      <b/>
      <sz val="7"/>
      <name val="Tahoma"/>
      <family val="2"/>
    </font>
    <font>
      <sz val="7"/>
      <name val="Tahoma"/>
      <family val="2"/>
    </font>
    <font>
      <sz val="10"/>
      <name val="Arial"/>
      <family val="2"/>
    </font>
    <font>
      <sz val="10"/>
      <name val="Times New Roman"/>
      <family val="1"/>
      <charset val="204"/>
    </font>
    <font>
      <i/>
      <sz val="8"/>
      <name val="Tahoma"/>
      <family val="2"/>
    </font>
    <font>
      <sz val="9.5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1"/>
      <color theme="2" tint="-0.89999084444715716"/>
      <name val="Arial Narrow"/>
      <family val="2"/>
    </font>
    <font>
      <b/>
      <sz val="2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 applyProtection="0"/>
    <xf numFmtId="0" fontId="23" fillId="0" borderId="0"/>
    <xf numFmtId="0" fontId="23" fillId="0" borderId="0"/>
    <xf numFmtId="0" fontId="24" fillId="0" borderId="0" applyNumberFormat="0" applyFill="0" applyBorder="0" applyProtection="0">
      <alignment vertical="top" wrapText="1"/>
    </xf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873">
    <xf numFmtId="0" fontId="0" fillId="0" borderId="0" xfId="0"/>
    <xf numFmtId="0" fontId="3" fillId="0" borderId="0" xfId="0" applyFont="1" applyBorder="1"/>
    <xf numFmtId="0" fontId="3" fillId="0" borderId="0" xfId="0" applyFont="1"/>
    <xf numFmtId="0" fontId="4" fillId="0" borderId="1" xfId="0" applyFont="1" applyBorder="1" applyAlignment="1">
      <alignment vertical="center"/>
    </xf>
    <xf numFmtId="167" fontId="6" fillId="0" borderId="2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168" fontId="4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169" fontId="8" fillId="0" borderId="8" xfId="0" applyNumberFormat="1" applyFont="1" applyBorder="1" applyAlignment="1">
      <alignment horizontal="right" vertical="center"/>
    </xf>
    <xf numFmtId="169" fontId="8" fillId="0" borderId="2" xfId="0" applyNumberFormat="1" applyFont="1" applyBorder="1" applyAlignment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169" fontId="8" fillId="0" borderId="0" xfId="0" applyNumberFormat="1" applyFont="1" applyBorder="1" applyAlignment="1">
      <alignment horizontal="right" vertical="center"/>
    </xf>
    <xf numFmtId="169" fontId="8" fillId="0" borderId="14" xfId="0" applyNumberFormat="1" applyFont="1" applyBorder="1" applyAlignment="1">
      <alignment horizontal="right" vertical="center"/>
    </xf>
    <xf numFmtId="0" fontId="8" fillId="0" borderId="18" xfId="0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169" fontId="8" fillId="0" borderId="5" xfId="0" applyNumberFormat="1" applyFont="1" applyBorder="1" applyAlignment="1">
      <alignment horizontal="right" vertical="center"/>
    </xf>
    <xf numFmtId="169" fontId="8" fillId="0" borderId="4" xfId="0" applyNumberFormat="1" applyFont="1" applyBorder="1" applyAlignment="1">
      <alignment horizontal="right" vertical="center"/>
    </xf>
    <xf numFmtId="0" fontId="8" fillId="0" borderId="15" xfId="0" applyFont="1" applyBorder="1" applyAlignment="1">
      <alignment vertical="center"/>
    </xf>
    <xf numFmtId="169" fontId="8" fillId="0" borderId="5" xfId="0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10" fontId="8" fillId="0" borderId="1" xfId="0" applyNumberFormat="1" applyFont="1" applyBorder="1" applyAlignment="1">
      <alignment vertical="center"/>
    </xf>
    <xf numFmtId="169" fontId="8" fillId="0" borderId="0" xfId="0" applyNumberFormat="1" applyFont="1" applyAlignment="1">
      <alignment vertical="center"/>
    </xf>
    <xf numFmtId="169" fontId="8" fillId="0" borderId="19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11" xfId="0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8" fillId="0" borderId="0" xfId="0" applyNumberFormat="1" applyFont="1" applyAlignment="1">
      <alignment horizontal="right"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0" xfId="0" applyFont="1" applyBorder="1"/>
    <xf numFmtId="0" fontId="4" fillId="0" borderId="0" xfId="0" applyFont="1" applyBorder="1"/>
    <xf numFmtId="0" fontId="11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2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0" xfId="0" applyNumberFormat="1" applyFont="1" applyBorder="1"/>
    <xf numFmtId="0" fontId="7" fillId="0" borderId="0" xfId="0" applyFont="1" applyBorder="1"/>
    <xf numFmtId="0" fontId="11" fillId="0" borderId="0" xfId="0" applyFont="1" applyAlignment="1">
      <alignment horizontal="left"/>
    </xf>
    <xf numFmtId="0" fontId="3" fillId="0" borderId="1" xfId="0" applyFont="1" applyBorder="1"/>
    <xf numFmtId="0" fontId="3" fillId="0" borderId="14" xfId="0" applyFont="1" applyBorder="1" applyAlignment="1">
      <alignment horizontal="center"/>
    </xf>
    <xf numFmtId="10" fontId="3" fillId="0" borderId="14" xfId="0" applyNumberFormat="1" applyFont="1" applyBorder="1"/>
    <xf numFmtId="0" fontId="3" fillId="0" borderId="4" xfId="0" applyFont="1" applyBorder="1" applyAlignment="1">
      <alignment horizontal="center"/>
    </xf>
    <xf numFmtId="10" fontId="3" fillId="0" borderId="4" xfId="0" applyNumberFormat="1" applyFont="1" applyBorder="1"/>
    <xf numFmtId="0" fontId="3" fillId="0" borderId="2" xfId="0" applyFont="1" applyBorder="1" applyAlignment="1">
      <alignment horizontal="center"/>
    </xf>
    <xf numFmtId="171" fontId="3" fillId="0" borderId="14" xfId="0" applyNumberFormat="1" applyFont="1" applyBorder="1"/>
    <xf numFmtId="0" fontId="3" fillId="0" borderId="14" xfId="0" applyFont="1" applyBorder="1"/>
    <xf numFmtId="0" fontId="3" fillId="0" borderId="5" xfId="0" applyFont="1" applyBorder="1"/>
    <xf numFmtId="171" fontId="3" fillId="0" borderId="4" xfId="0" applyNumberFormat="1" applyFont="1" applyBorder="1"/>
    <xf numFmtId="0" fontId="3" fillId="0" borderId="0" xfId="0" applyFont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6" xfId="0" applyFont="1" applyBorder="1"/>
    <xf numFmtId="0" fontId="3" fillId="0" borderId="15" xfId="0" applyFont="1" applyBorder="1"/>
    <xf numFmtId="0" fontId="3" fillId="0" borderId="17" xfId="0" applyFont="1" applyBorder="1"/>
    <xf numFmtId="0" fontId="3" fillId="0" borderId="3" xfId="0" applyFont="1" applyBorder="1" applyAlignment="1">
      <alignment horizontal="center"/>
    </xf>
    <xf numFmtId="171" fontId="3" fillId="0" borderId="1" xfId="0" applyNumberFormat="1" applyFont="1" applyBorder="1"/>
    <xf numFmtId="171" fontId="3" fillId="0" borderId="6" xfId="0" applyNumberFormat="1" applyFont="1" applyBorder="1"/>
    <xf numFmtId="171" fontId="3" fillId="0" borderId="2" xfId="0" applyNumberFormat="1" applyFont="1" applyBorder="1"/>
    <xf numFmtId="0" fontId="3" fillId="0" borderId="11" xfId="0" applyFont="1" applyBorder="1"/>
    <xf numFmtId="0" fontId="3" fillId="0" borderId="12" xfId="0" applyFont="1" applyBorder="1"/>
    <xf numFmtId="175" fontId="9" fillId="0" borderId="1" xfId="0" applyNumberFormat="1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Border="1"/>
    <xf numFmtId="0" fontId="21" fillId="0" borderId="3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0" xfId="0" applyNumberFormat="1" applyFont="1" applyBorder="1" applyAlignment="1">
      <alignment vertical="center"/>
    </xf>
    <xf numFmtId="169" fontId="6" fillId="0" borderId="3" xfId="0" applyNumberFormat="1" applyFont="1" applyBorder="1" applyAlignment="1">
      <alignment vertical="center"/>
    </xf>
    <xf numFmtId="169" fontId="6" fillId="0" borderId="6" xfId="0" applyNumberFormat="1" applyFont="1" applyBorder="1" applyAlignment="1">
      <alignment vertical="center"/>
    </xf>
    <xf numFmtId="0" fontId="8" fillId="0" borderId="15" xfId="7" applyFont="1" applyBorder="1" applyAlignment="1">
      <alignment horizontal="center" vertical="center"/>
    </xf>
    <xf numFmtId="0" fontId="8" fillId="0" borderId="2" xfId="7" applyFont="1" applyBorder="1" applyAlignment="1">
      <alignment horizontal="center" vertical="center"/>
    </xf>
    <xf numFmtId="171" fontId="8" fillId="0" borderId="14" xfId="0" applyNumberFormat="1" applyFont="1" applyBorder="1" applyAlignment="1">
      <alignment horizontal="right" vertical="center"/>
    </xf>
    <xf numFmtId="0" fontId="3" fillId="0" borderId="15" xfId="7" applyFont="1" applyBorder="1"/>
    <xf numFmtId="0" fontId="3" fillId="0" borderId="0" xfId="7" applyFont="1"/>
    <xf numFmtId="167" fontId="6" fillId="0" borderId="2" xfId="7" applyNumberFormat="1" applyFont="1" applyBorder="1" applyAlignment="1">
      <alignment horizontal="center" vertical="center"/>
    </xf>
    <xf numFmtId="168" fontId="4" fillId="0" borderId="4" xfId="7" applyNumberFormat="1" applyFont="1" applyBorder="1" applyAlignment="1">
      <alignment horizontal="center" vertical="center"/>
    </xf>
    <xf numFmtId="0" fontId="21" fillId="0" borderId="6" xfId="7" applyFont="1" applyBorder="1" applyAlignment="1">
      <alignment vertical="center"/>
    </xf>
    <xf numFmtId="0" fontId="6" fillId="0" borderId="2" xfId="7" applyFont="1" applyBorder="1" applyAlignment="1">
      <alignment horizontal="center" vertical="center"/>
    </xf>
    <xf numFmtId="0" fontId="6" fillId="0" borderId="3" xfId="7" applyFont="1" applyBorder="1" applyAlignment="1">
      <alignment vertical="center"/>
    </xf>
    <xf numFmtId="0" fontId="20" fillId="0" borderId="1" xfId="7" applyFont="1" applyBorder="1" applyAlignment="1">
      <alignment horizontal="center" vertical="center"/>
    </xf>
    <xf numFmtId="0" fontId="4" fillId="0" borderId="1" xfId="7" applyFont="1" applyBorder="1" applyAlignment="1">
      <alignment vertical="center"/>
    </xf>
    <xf numFmtId="0" fontId="20" fillId="0" borderId="1" xfId="7" applyFont="1" applyBorder="1" applyAlignment="1">
      <alignment vertical="center"/>
    </xf>
    <xf numFmtId="0" fontId="4" fillId="0" borderId="1" xfId="7" applyFont="1" applyBorder="1" applyAlignment="1">
      <alignment horizontal="left" vertical="center"/>
    </xf>
    <xf numFmtId="0" fontId="3" fillId="0" borderId="0" xfId="7" applyFont="1" applyAlignment="1">
      <alignment vertical="center"/>
    </xf>
    <xf numFmtId="0" fontId="7" fillId="0" borderId="0" xfId="7" applyFont="1" applyBorder="1" applyAlignment="1">
      <alignment vertical="center"/>
    </xf>
    <xf numFmtId="0" fontId="8" fillId="0" borderId="0" xfId="7" applyFont="1" applyBorder="1" applyAlignment="1">
      <alignment vertical="center"/>
    </xf>
    <xf numFmtId="0" fontId="8" fillId="0" borderId="5" xfId="7" applyFont="1" applyBorder="1" applyAlignment="1">
      <alignment vertical="center"/>
    </xf>
    <xf numFmtId="0" fontId="8" fillId="0" borderId="7" xfId="7" applyFont="1" applyBorder="1" applyAlignment="1">
      <alignment horizontal="center" vertical="center"/>
    </xf>
    <xf numFmtId="0" fontId="8" fillId="0" borderId="8" xfId="7" applyFont="1" applyBorder="1" applyAlignment="1">
      <alignment horizontal="center" vertical="center"/>
    </xf>
    <xf numFmtId="0" fontId="8" fillId="0" borderId="9" xfId="7" applyFont="1" applyBorder="1" applyAlignment="1">
      <alignment horizontal="center" vertical="center"/>
    </xf>
    <xf numFmtId="0" fontId="8" fillId="0" borderId="11" xfId="7" applyFont="1" applyBorder="1" applyAlignment="1">
      <alignment horizontal="center" vertical="center"/>
    </xf>
    <xf numFmtId="0" fontId="8" fillId="0" borderId="5" xfId="7" applyFont="1" applyBorder="1" applyAlignment="1">
      <alignment horizontal="center" vertical="center"/>
    </xf>
    <xf numFmtId="0" fontId="8" fillId="0" borderId="12" xfId="7" applyFont="1" applyBorder="1" applyAlignment="1">
      <alignment horizontal="center" vertical="center"/>
    </xf>
    <xf numFmtId="0" fontId="8" fillId="0" borderId="4" xfId="7" applyFont="1" applyBorder="1" applyAlignment="1">
      <alignment horizontal="center" vertical="center"/>
    </xf>
    <xf numFmtId="171" fontId="8" fillId="0" borderId="15" xfId="4" applyNumberFormat="1" applyFont="1" applyBorder="1" applyAlignment="1">
      <alignment vertical="center"/>
    </xf>
    <xf numFmtId="169" fontId="8" fillId="0" borderId="14" xfId="7" applyNumberFormat="1" applyFont="1" applyBorder="1" applyAlignment="1">
      <alignment horizontal="right" vertical="center"/>
    </xf>
    <xf numFmtId="0" fontId="8" fillId="0" borderId="15" xfId="7" applyFont="1" applyBorder="1" applyAlignment="1">
      <alignment vertical="center"/>
    </xf>
    <xf numFmtId="0" fontId="8" fillId="0" borderId="14" xfId="7" applyFont="1" applyBorder="1" applyAlignment="1">
      <alignment horizontal="center" vertical="center"/>
    </xf>
    <xf numFmtId="0" fontId="8" fillId="0" borderId="11" xfId="7" applyFont="1" applyBorder="1" applyAlignment="1">
      <alignment vertical="center"/>
    </xf>
    <xf numFmtId="171" fontId="8" fillId="0" borderId="11" xfId="4" applyNumberFormat="1" applyFont="1" applyBorder="1" applyAlignment="1">
      <alignment vertical="center"/>
    </xf>
    <xf numFmtId="169" fontId="8" fillId="0" borderId="5" xfId="7" applyNumberFormat="1" applyFont="1" applyBorder="1" applyAlignment="1">
      <alignment vertical="center"/>
    </xf>
    <xf numFmtId="169" fontId="8" fillId="0" borderId="19" xfId="7" applyNumberFormat="1" applyFont="1" applyBorder="1" applyAlignment="1">
      <alignment horizontal="right" vertical="center"/>
    </xf>
    <xf numFmtId="0" fontId="8" fillId="0" borderId="3" xfId="7" applyFont="1" applyBorder="1" applyAlignment="1">
      <alignment vertical="center"/>
    </xf>
    <xf numFmtId="0" fontId="8" fillId="0" borderId="1" xfId="7" applyFont="1" applyBorder="1" applyAlignment="1">
      <alignment vertical="center"/>
    </xf>
    <xf numFmtId="10" fontId="8" fillId="0" borderId="1" xfId="7" applyNumberFormat="1" applyFont="1" applyBorder="1" applyAlignment="1">
      <alignment vertical="center"/>
    </xf>
    <xf numFmtId="169" fontId="8" fillId="0" borderId="0" xfId="7" applyNumberFormat="1" applyFont="1" applyAlignment="1">
      <alignment vertical="center"/>
    </xf>
    <xf numFmtId="169" fontId="8" fillId="0" borderId="1" xfId="7" applyNumberFormat="1" applyFont="1" applyBorder="1" applyAlignment="1">
      <alignment vertical="center"/>
    </xf>
    <xf numFmtId="0" fontId="8" fillId="0" borderId="0" xfId="7" applyFont="1" applyAlignment="1">
      <alignment vertical="center"/>
    </xf>
    <xf numFmtId="0" fontId="7" fillId="0" borderId="0" xfId="7" applyFont="1" applyAlignment="1">
      <alignment vertical="center"/>
    </xf>
    <xf numFmtId="0" fontId="8" fillId="0" borderId="7" xfId="7" applyFont="1" applyBorder="1" applyAlignment="1">
      <alignment horizontal="left" vertical="center"/>
    </xf>
    <xf numFmtId="171" fontId="8" fillId="0" borderId="15" xfId="4" applyNumberFormat="1" applyFont="1" applyBorder="1" applyAlignment="1">
      <alignment horizontal="right" vertical="center"/>
    </xf>
    <xf numFmtId="0" fontId="8" fillId="0" borderId="15" xfId="7" applyFont="1" applyBorder="1" applyAlignment="1">
      <alignment horizontal="left" vertical="center"/>
    </xf>
    <xf numFmtId="0" fontId="8" fillId="0" borderId="11" xfId="7" applyFont="1" applyBorder="1" applyAlignment="1">
      <alignment horizontal="left" vertical="center"/>
    </xf>
    <xf numFmtId="169" fontId="8" fillId="0" borderId="6" xfId="7" applyNumberFormat="1" applyFont="1" applyBorder="1" applyAlignment="1">
      <alignment vertical="center"/>
    </xf>
    <xf numFmtId="169" fontId="8" fillId="0" borderId="0" xfId="7" applyNumberFormat="1" applyFont="1" applyBorder="1" applyAlignment="1">
      <alignment vertical="center"/>
    </xf>
    <xf numFmtId="169" fontId="8" fillId="0" borderId="0" xfId="7" applyNumberFormat="1" applyFont="1" applyBorder="1" applyAlignment="1">
      <alignment horizontal="right" vertical="center"/>
    </xf>
    <xf numFmtId="178" fontId="8" fillId="0" borderId="2" xfId="1" applyNumberFormat="1" applyFont="1" applyBorder="1" applyAlignment="1">
      <alignment horizontal="right" vertical="center"/>
    </xf>
    <xf numFmtId="169" fontId="8" fillId="0" borderId="2" xfId="7" applyNumberFormat="1" applyFont="1" applyBorder="1" applyAlignment="1">
      <alignment horizontal="right" vertical="center"/>
    </xf>
    <xf numFmtId="0" fontId="8" fillId="0" borderId="17" xfId="7" applyFont="1" applyBorder="1" applyAlignment="1">
      <alignment horizontal="center" vertical="center"/>
    </xf>
    <xf numFmtId="0" fontId="8" fillId="0" borderId="0" xfId="7" applyFont="1" applyBorder="1" applyAlignment="1">
      <alignment horizontal="center" vertical="center"/>
    </xf>
    <xf numFmtId="178" fontId="8" fillId="0" borderId="14" xfId="1" applyNumberFormat="1" applyFont="1" applyBorder="1" applyAlignment="1">
      <alignment horizontal="right" vertical="center"/>
    </xf>
    <xf numFmtId="169" fontId="8" fillId="0" borderId="4" xfId="7" applyNumberFormat="1" applyFont="1" applyBorder="1" applyAlignment="1">
      <alignment horizontal="right" vertical="center"/>
    </xf>
    <xf numFmtId="169" fontId="8" fillId="0" borderId="0" xfId="7" applyNumberFormat="1" applyFont="1" applyAlignment="1">
      <alignment horizontal="right" vertical="center"/>
    </xf>
    <xf numFmtId="0" fontId="6" fillId="0" borderId="1" xfId="7" applyFont="1" applyBorder="1" applyAlignment="1">
      <alignment vertical="center"/>
    </xf>
    <xf numFmtId="175" fontId="9" fillId="0" borderId="1" xfId="7" applyNumberFormat="1" applyFont="1" applyBorder="1" applyAlignment="1">
      <alignment vertical="center"/>
    </xf>
    <xf numFmtId="0" fontId="3" fillId="0" borderId="0" xfId="7" applyFont="1" applyBorder="1"/>
    <xf numFmtId="0" fontId="6" fillId="0" borderId="11" xfId="7" applyFont="1" applyBorder="1" applyAlignment="1">
      <alignment vertical="center"/>
    </xf>
    <xf numFmtId="0" fontId="6" fillId="0" borderId="5" xfId="7" applyFont="1" applyBorder="1" applyAlignment="1">
      <alignment vertical="center"/>
    </xf>
    <xf numFmtId="0" fontId="6" fillId="0" borderId="6" xfId="7" applyFont="1" applyBorder="1" applyAlignment="1">
      <alignment vertical="center"/>
    </xf>
    <xf numFmtId="0" fontId="21" fillId="0" borderId="6" xfId="7" applyFont="1" applyBorder="1" applyAlignment="1">
      <alignment vertical="center" wrapText="1"/>
    </xf>
    <xf numFmtId="0" fontId="20" fillId="0" borderId="6" xfId="7" applyFont="1" applyBorder="1" applyAlignment="1">
      <alignment horizontal="center" vertical="center"/>
    </xf>
    <xf numFmtId="0" fontId="7" fillId="0" borderId="5" xfId="7" applyFont="1" applyBorder="1" applyAlignment="1">
      <alignment vertical="center"/>
    </xf>
    <xf numFmtId="0" fontId="8" fillId="0" borderId="6" xfId="7" applyFont="1" applyBorder="1" applyAlignment="1">
      <alignment horizontal="center" vertical="center"/>
    </xf>
    <xf numFmtId="0" fontId="8" fillId="0" borderId="3" xfId="7" applyFont="1" applyBorder="1" applyAlignment="1">
      <alignment horizontal="center" vertical="center"/>
    </xf>
    <xf numFmtId="0" fontId="8" fillId="0" borderId="10" xfId="7" applyFont="1" applyBorder="1" applyAlignment="1">
      <alignment horizontal="center" vertical="center"/>
    </xf>
    <xf numFmtId="0" fontId="8" fillId="0" borderId="16" xfId="7" applyFont="1" applyBorder="1" applyAlignment="1">
      <alignment horizontal="center" vertical="center"/>
    </xf>
    <xf numFmtId="0" fontId="8" fillId="0" borderId="18" xfId="7" applyFont="1" applyBorder="1" applyAlignment="1">
      <alignment horizontal="center" vertical="center"/>
    </xf>
    <xf numFmtId="0" fontId="8" fillId="0" borderId="13" xfId="7" applyFont="1" applyBorder="1" applyAlignment="1">
      <alignment horizontal="center" vertical="center"/>
    </xf>
    <xf numFmtId="169" fontId="8" fillId="0" borderId="8" xfId="7" applyNumberFormat="1" applyFont="1" applyBorder="1" applyAlignment="1">
      <alignment horizontal="right" vertical="center"/>
    </xf>
    <xf numFmtId="169" fontId="8" fillId="0" borderId="5" xfId="7" applyNumberFormat="1" applyFont="1" applyBorder="1" applyAlignment="1">
      <alignment horizontal="right" vertical="center"/>
    </xf>
    <xf numFmtId="0" fontId="6" fillId="0" borderId="7" xfId="7" applyFont="1" applyBorder="1" applyAlignment="1">
      <alignment vertical="center"/>
    </xf>
    <xf numFmtId="0" fontId="6" fillId="0" borderId="8" xfId="7" applyFont="1" applyBorder="1" applyAlignment="1">
      <alignment vertical="center"/>
    </xf>
    <xf numFmtId="0" fontId="6" fillId="0" borderId="0" xfId="7" applyFont="1" applyBorder="1" applyAlignment="1">
      <alignment vertical="center"/>
    </xf>
    <xf numFmtId="169" fontId="6" fillId="0" borderId="0" xfId="7" applyNumberFormat="1" applyFont="1" applyBorder="1" applyAlignment="1">
      <alignment horizontal="right" vertical="center"/>
    </xf>
    <xf numFmtId="0" fontId="8" fillId="0" borderId="2" xfId="7" applyFont="1" applyBorder="1" applyAlignment="1">
      <alignment horizontal="right" vertical="center"/>
    </xf>
    <xf numFmtId="169" fontId="6" fillId="0" borderId="3" xfId="7" applyNumberFormat="1" applyFont="1" applyBorder="1" applyAlignment="1">
      <alignment vertical="center"/>
    </xf>
    <xf numFmtId="0" fontId="20" fillId="0" borderId="19" xfId="7" applyFont="1" applyBorder="1" applyAlignment="1">
      <alignment horizontal="center" vertical="center"/>
    </xf>
    <xf numFmtId="0" fontId="25" fillId="0" borderId="7" xfId="7" applyFont="1" applyBorder="1" applyAlignment="1">
      <alignment vertical="center"/>
    </xf>
    <xf numFmtId="49" fontId="20" fillId="0" borderId="1" xfId="7" applyNumberFormat="1" applyFont="1" applyBorder="1" applyAlignment="1">
      <alignment vertical="center"/>
    </xf>
    <xf numFmtId="43" fontId="0" fillId="0" borderId="24" xfId="1" applyNumberFormat="1" applyFont="1" applyBorder="1"/>
    <xf numFmtId="43" fontId="23" fillId="0" borderId="24" xfId="1" applyNumberFormat="1" applyFont="1" applyBorder="1" applyAlignment="1">
      <alignment horizontal="center"/>
    </xf>
    <xf numFmtId="43" fontId="0" fillId="0" borderId="25" xfId="1" applyNumberFormat="1" applyFont="1" applyBorder="1"/>
    <xf numFmtId="43" fontId="0" fillId="0" borderId="26" xfId="1" applyNumberFormat="1" applyFont="1" applyBorder="1"/>
    <xf numFmtId="43" fontId="0" fillId="0" borderId="16" xfId="1" applyNumberFormat="1" applyFont="1" applyBorder="1"/>
    <xf numFmtId="43" fontId="23" fillId="0" borderId="16" xfId="1" applyNumberFormat="1" applyFont="1" applyBorder="1" applyAlignment="1">
      <alignment horizontal="center"/>
    </xf>
    <xf numFmtId="43" fontId="0" fillId="0" borderId="0" xfId="1" applyNumberFormat="1" applyFont="1" applyBorder="1"/>
    <xf numFmtId="43" fontId="0" fillId="0" borderId="21" xfId="1" applyNumberFormat="1" applyFont="1" applyBorder="1"/>
    <xf numFmtId="43" fontId="0" fillId="0" borderId="16" xfId="1" applyNumberFormat="1" applyFont="1" applyBorder="1" applyAlignment="1">
      <alignment horizontal="center"/>
    </xf>
    <xf numFmtId="43" fontId="0" fillId="0" borderId="26" xfId="1" applyNumberFormat="1" applyFont="1" applyFill="1" applyBorder="1"/>
    <xf numFmtId="43" fontId="0" fillId="0" borderId="21" xfId="1" applyNumberFormat="1" applyFont="1" applyFill="1" applyBorder="1"/>
    <xf numFmtId="43" fontId="23" fillId="0" borderId="26" xfId="1" applyNumberFormat="1" applyFont="1" applyFill="1" applyBorder="1"/>
    <xf numFmtId="0" fontId="3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0" xfId="0" applyFont="1" applyFill="1" applyBorder="1"/>
    <xf numFmtId="10" fontId="3" fillId="0" borderId="14" xfId="0" applyNumberFormat="1" applyFont="1" applyFill="1" applyBorder="1"/>
    <xf numFmtId="0" fontId="7" fillId="2" borderId="19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0" xfId="0" applyFont="1" applyFill="1"/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/>
    <xf numFmtId="10" fontId="3" fillId="2" borderId="14" xfId="0" applyNumberFormat="1" applyFont="1" applyFill="1" applyBorder="1"/>
    <xf numFmtId="0" fontId="3" fillId="0" borderId="27" xfId="0" applyFont="1" applyBorder="1" applyAlignment="1">
      <alignment horizontal="center"/>
    </xf>
    <xf numFmtId="2" fontId="4" fillId="0" borderId="1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9" fontId="6" fillId="0" borderId="0" xfId="0" applyNumberFormat="1" applyFont="1" applyBorder="1" applyAlignment="1">
      <alignment horizontal="right" vertical="center"/>
    </xf>
    <xf numFmtId="43" fontId="8" fillId="0" borderId="15" xfId="7" applyNumberFormat="1" applyFont="1" applyBorder="1" applyAlignment="1">
      <alignment horizontal="left" vertical="center"/>
    </xf>
    <xf numFmtId="168" fontId="4" fillId="0" borderId="19" xfId="7" applyNumberFormat="1" applyFont="1" applyBorder="1" applyAlignment="1">
      <alignment horizontal="center" vertical="center" wrapText="1"/>
    </xf>
    <xf numFmtId="0" fontId="3" fillId="0" borderId="3" xfId="7" applyFont="1" applyBorder="1"/>
    <xf numFmtId="0" fontId="3" fillId="0" borderId="1" xfId="7" applyFont="1" applyBorder="1"/>
    <xf numFmtId="0" fontId="3" fillId="0" borderId="6" xfId="7" applyFont="1" applyBorder="1"/>
    <xf numFmtId="169" fontId="6" fillId="0" borderId="19" xfId="7" applyNumberFormat="1" applyFont="1" applyBorder="1" applyAlignment="1">
      <alignment vertical="center"/>
    </xf>
    <xf numFmtId="165" fontId="8" fillId="0" borderId="15" xfId="4" applyFont="1" applyBorder="1" applyAlignment="1">
      <alignment horizontal="center" vertical="center"/>
    </xf>
    <xf numFmtId="165" fontId="8" fillId="0" borderId="14" xfId="4" applyFont="1" applyBorder="1" applyAlignment="1">
      <alignment horizontal="center" vertical="center"/>
    </xf>
    <xf numFmtId="165" fontId="8" fillId="0" borderId="4" xfId="4" applyFont="1" applyBorder="1" applyAlignment="1">
      <alignment horizontal="center" vertical="center"/>
    </xf>
    <xf numFmtId="166" fontId="8" fillId="0" borderId="14" xfId="1" applyFont="1" applyBorder="1" applyAlignment="1">
      <alignment horizontal="right" vertical="center"/>
    </xf>
    <xf numFmtId="166" fontId="8" fillId="0" borderId="15" xfId="1" applyFont="1" applyBorder="1" applyAlignment="1">
      <alignment horizontal="center" vertical="center"/>
    </xf>
    <xf numFmtId="166" fontId="8" fillId="0" borderId="9" xfId="1" applyFont="1" applyBorder="1" applyAlignment="1">
      <alignment horizontal="center" vertical="center"/>
    </xf>
    <xf numFmtId="166" fontId="8" fillId="0" borderId="17" xfId="1" applyFont="1" applyBorder="1" applyAlignment="1">
      <alignment horizontal="center" vertical="center"/>
    </xf>
    <xf numFmtId="166" fontId="8" fillId="0" borderId="12" xfId="1" applyFont="1" applyBorder="1" applyAlignment="1">
      <alignment horizontal="center" vertical="center"/>
    </xf>
    <xf numFmtId="165" fontId="8" fillId="0" borderId="14" xfId="4" applyFont="1" applyBorder="1" applyAlignment="1">
      <alignment horizontal="right" vertical="center"/>
    </xf>
    <xf numFmtId="165" fontId="8" fillId="0" borderId="4" xfId="4" applyFont="1" applyBorder="1" applyAlignment="1">
      <alignment horizontal="right" vertical="center"/>
    </xf>
    <xf numFmtId="165" fontId="8" fillId="0" borderId="17" xfId="4" applyFont="1" applyBorder="1" applyAlignment="1">
      <alignment horizontal="right" vertical="center"/>
    </xf>
    <xf numFmtId="165" fontId="8" fillId="0" borderId="12" xfId="4" applyFont="1" applyBorder="1" applyAlignment="1">
      <alignment horizontal="right" vertical="center"/>
    </xf>
    <xf numFmtId="165" fontId="8" fillId="0" borderId="9" xfId="4" applyFont="1" applyBorder="1" applyAlignment="1">
      <alignment horizontal="center" vertical="center"/>
    </xf>
    <xf numFmtId="165" fontId="8" fillId="0" borderId="17" xfId="4" applyFont="1" applyBorder="1" applyAlignment="1">
      <alignment horizontal="center" vertical="center"/>
    </xf>
    <xf numFmtId="165" fontId="8" fillId="0" borderId="12" xfId="4" applyFont="1" applyBorder="1" applyAlignment="1">
      <alignment horizontal="center" vertical="center"/>
    </xf>
    <xf numFmtId="165" fontId="8" fillId="0" borderId="9" xfId="4" applyFont="1" applyBorder="1" applyAlignment="1">
      <alignment horizontal="right" vertical="center"/>
    </xf>
    <xf numFmtId="0" fontId="8" fillId="0" borderId="14" xfId="7" applyFont="1" applyBorder="1" applyAlignment="1">
      <alignment horizontal="right" vertical="center"/>
    </xf>
    <xf numFmtId="171" fontId="10" fillId="0" borderId="14" xfId="7" applyNumberFormat="1" applyFont="1" applyFill="1" applyBorder="1"/>
    <xf numFmtId="171" fontId="10" fillId="0" borderId="4" xfId="7" applyNumberFormat="1" applyFont="1" applyFill="1" applyBorder="1"/>
    <xf numFmtId="0" fontId="10" fillId="0" borderId="14" xfId="7" quotePrefix="1" applyNumberFormat="1" applyFont="1" applyFill="1" applyBorder="1" applyAlignment="1">
      <alignment horizontal="center"/>
    </xf>
    <xf numFmtId="0" fontId="10" fillId="0" borderId="14" xfId="7" applyFont="1" applyFill="1" applyBorder="1" applyAlignment="1">
      <alignment horizontal="center"/>
    </xf>
    <xf numFmtId="2" fontId="10" fillId="0" borderId="14" xfId="7" applyNumberFormat="1" applyFont="1" applyFill="1" applyBorder="1" applyAlignment="1">
      <alignment horizontal="center"/>
    </xf>
    <xf numFmtId="173" fontId="10" fillId="0" borderId="14" xfId="7" applyNumberFormat="1" applyFont="1" applyFill="1" applyBorder="1" applyAlignment="1">
      <alignment horizontal="center"/>
    </xf>
    <xf numFmtId="174" fontId="10" fillId="0" borderId="14" xfId="7" applyNumberFormat="1" applyFont="1" applyFill="1" applyBorder="1" applyAlignment="1">
      <alignment horizontal="center"/>
    </xf>
    <xf numFmtId="0" fontId="10" fillId="0" borderId="2" xfId="7" applyFont="1" applyFill="1" applyBorder="1" applyAlignment="1">
      <alignment horizontal="center"/>
    </xf>
    <xf numFmtId="0" fontId="10" fillId="0" borderId="4" xfId="7" applyFont="1" applyFill="1" applyBorder="1" applyAlignment="1">
      <alignment horizontal="center"/>
    </xf>
    <xf numFmtId="0" fontId="23" fillId="0" borderId="0" xfId="7"/>
    <xf numFmtId="0" fontId="6" fillId="0" borderId="0" xfId="7" applyFont="1" applyAlignment="1">
      <alignment horizontal="left"/>
    </xf>
    <xf numFmtId="0" fontId="12" fillId="0" borderId="0" xfId="7" applyFont="1"/>
    <xf numFmtId="0" fontId="7" fillId="0" borderId="0" xfId="7" applyFont="1"/>
    <xf numFmtId="0" fontId="4" fillId="0" borderId="0" xfId="7" applyFont="1" applyAlignment="1">
      <alignment horizontal="left"/>
    </xf>
    <xf numFmtId="0" fontId="4" fillId="0" borderId="0" xfId="7" applyNumberFormat="1" applyFont="1"/>
    <xf numFmtId="173" fontId="10" fillId="0" borderId="0" xfId="7" applyNumberFormat="1" applyFont="1"/>
    <xf numFmtId="0" fontId="7" fillId="0" borderId="0" xfId="7" applyFont="1" applyBorder="1" applyAlignment="1">
      <alignment horizontal="right"/>
    </xf>
    <xf numFmtId="0" fontId="16" fillId="0" borderId="0" xfId="7" applyFont="1"/>
    <xf numFmtId="173" fontId="19" fillId="0" borderId="2" xfId="7" applyNumberFormat="1" applyFont="1" applyFill="1" applyBorder="1" applyAlignment="1">
      <alignment horizontal="center" vertical="center"/>
    </xf>
    <xf numFmtId="173" fontId="19" fillId="0" borderId="4" xfId="7" applyNumberFormat="1" applyFont="1" applyFill="1" applyBorder="1" applyAlignment="1">
      <alignment horizontal="center" vertical="center"/>
    </xf>
    <xf numFmtId="0" fontId="23" fillId="0" borderId="0" xfId="7" applyFill="1"/>
    <xf numFmtId="0" fontId="19" fillId="0" borderId="2" xfId="7" applyFont="1" applyFill="1" applyBorder="1" applyAlignment="1">
      <alignment horizontal="center"/>
    </xf>
    <xf numFmtId="0" fontId="19" fillId="0" borderId="14" xfId="7" applyFont="1" applyFill="1" applyBorder="1" applyAlignment="1">
      <alignment horizontal="center"/>
    </xf>
    <xf numFmtId="0" fontId="19" fillId="0" borderId="4" xfId="7" applyFont="1" applyFill="1" applyBorder="1" applyAlignment="1">
      <alignment horizontal="center"/>
    </xf>
    <xf numFmtId="0" fontId="23" fillId="0" borderId="2" xfId="7" applyFill="1" applyBorder="1"/>
    <xf numFmtId="0" fontId="10" fillId="0" borderId="4" xfId="7" applyNumberFormat="1" applyFont="1" applyFill="1" applyBorder="1" applyAlignment="1">
      <alignment horizontal="center"/>
    </xf>
    <xf numFmtId="0" fontId="10" fillId="0" borderId="4" xfId="7" quotePrefix="1" applyFont="1" applyFill="1" applyBorder="1" applyAlignment="1">
      <alignment horizontal="center"/>
    </xf>
    <xf numFmtId="173" fontId="10" fillId="0" borderId="4" xfId="7" applyNumberFormat="1" applyFont="1" applyFill="1" applyBorder="1" applyAlignment="1">
      <alignment horizontal="center"/>
    </xf>
    <xf numFmtId="174" fontId="10" fillId="0" borderId="4" xfId="7" applyNumberFormat="1" applyFont="1" applyFill="1" applyBorder="1" applyAlignment="1">
      <alignment horizontal="center"/>
    </xf>
    <xf numFmtId="0" fontId="10" fillId="0" borderId="4" xfId="7" quotePrefix="1" applyNumberFormat="1" applyFont="1" applyFill="1" applyBorder="1" applyAlignment="1">
      <alignment horizontal="center"/>
    </xf>
    <xf numFmtId="2" fontId="8" fillId="0" borderId="14" xfId="7" applyNumberFormat="1" applyFont="1" applyBorder="1" applyAlignment="1">
      <alignment horizontal="center" vertical="center"/>
    </xf>
    <xf numFmtId="43" fontId="23" fillId="0" borderId="16" xfId="1" applyNumberFormat="1" applyFont="1" applyBorder="1"/>
    <xf numFmtId="0" fontId="3" fillId="0" borderId="28" xfId="0" applyFont="1" applyBorder="1" applyAlignment="1"/>
    <xf numFmtId="0" fontId="3" fillId="0" borderId="22" xfId="0" applyFont="1" applyBorder="1" applyAlignment="1"/>
    <xf numFmtId="9" fontId="3" fillId="0" borderId="22" xfId="10" applyFont="1" applyBorder="1" applyAlignment="1"/>
    <xf numFmtId="0" fontId="3" fillId="0" borderId="0" xfId="0" applyFont="1" applyBorder="1" applyAlignment="1"/>
    <xf numFmtId="165" fontId="8" fillId="0" borderId="0" xfId="4" applyFont="1" applyBorder="1" applyAlignment="1">
      <alignment horizontal="center" vertical="center"/>
    </xf>
    <xf numFmtId="179" fontId="8" fillId="0" borderId="14" xfId="7" applyNumberFormat="1" applyFont="1" applyBorder="1" applyAlignment="1">
      <alignment horizontal="center" vertical="center"/>
    </xf>
    <xf numFmtId="49" fontId="20" fillId="0" borderId="19" xfId="7" applyNumberFormat="1" applyFont="1" applyBorder="1" applyAlignment="1">
      <alignment horizontal="center" vertical="center"/>
    </xf>
    <xf numFmtId="9" fontId="9" fillId="0" borderId="1" xfId="7" applyNumberFormat="1" applyFont="1" applyBorder="1" applyAlignment="1">
      <alignment vertical="center"/>
    </xf>
    <xf numFmtId="165" fontId="8" fillId="0" borderId="15" xfId="5" applyFont="1" applyBorder="1" applyAlignment="1">
      <alignment horizontal="center" vertical="center"/>
    </xf>
    <xf numFmtId="165" fontId="8" fillId="0" borderId="14" xfId="5" applyFont="1" applyBorder="1" applyAlignment="1">
      <alignment horizontal="center" vertical="center"/>
    </xf>
    <xf numFmtId="165" fontId="8" fillId="0" borderId="4" xfId="5" applyFont="1" applyBorder="1" applyAlignment="1">
      <alignment horizontal="center" vertical="center"/>
    </xf>
    <xf numFmtId="166" fontId="8" fillId="0" borderId="9" xfId="2" applyFont="1" applyBorder="1" applyAlignment="1">
      <alignment horizontal="center" vertical="center"/>
    </xf>
    <xf numFmtId="166" fontId="8" fillId="0" borderId="15" xfId="2" applyFont="1" applyBorder="1" applyAlignment="1">
      <alignment horizontal="center" vertical="center"/>
    </xf>
    <xf numFmtId="166" fontId="8" fillId="0" borderId="14" xfId="2" applyFont="1" applyBorder="1" applyAlignment="1">
      <alignment horizontal="right" vertical="center"/>
    </xf>
    <xf numFmtId="165" fontId="8" fillId="0" borderId="14" xfId="5" applyFont="1" applyBorder="1" applyAlignment="1">
      <alignment horizontal="right" vertical="center"/>
    </xf>
    <xf numFmtId="166" fontId="8" fillId="0" borderId="17" xfId="2" applyFont="1" applyBorder="1" applyAlignment="1">
      <alignment horizontal="center" vertical="center"/>
    </xf>
    <xf numFmtId="166" fontId="8" fillId="0" borderId="12" xfId="2" applyFont="1" applyBorder="1" applyAlignment="1">
      <alignment horizontal="center" vertical="center"/>
    </xf>
    <xf numFmtId="165" fontId="8" fillId="0" borderId="4" xfId="5" applyFont="1" applyBorder="1" applyAlignment="1">
      <alignment horizontal="right" vertical="center"/>
    </xf>
    <xf numFmtId="0" fontId="0" fillId="0" borderId="15" xfId="0" applyBorder="1"/>
    <xf numFmtId="0" fontId="0" fillId="0" borderId="17" xfId="0" applyBorder="1"/>
    <xf numFmtId="0" fontId="0" fillId="0" borderId="14" xfId="0" applyBorder="1"/>
    <xf numFmtId="165" fontId="8" fillId="0" borderId="2" xfId="4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71" fontId="14" fillId="0" borderId="0" xfId="0" applyNumberFormat="1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7" fillId="0" borderId="27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71" fontId="15" fillId="0" borderId="0" xfId="0" applyNumberFormat="1" applyFont="1" applyBorder="1" applyAlignment="1">
      <alignment vertical="center"/>
    </xf>
    <xf numFmtId="171" fontId="15" fillId="2" borderId="0" xfId="0" applyNumberFormat="1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8" fillId="0" borderId="22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21" xfId="0" applyFont="1" applyFill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66" fontId="23" fillId="0" borderId="0" xfId="1" applyFont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166" fontId="0" fillId="0" borderId="0" xfId="1" applyFont="1" applyBorder="1" applyAlignment="1">
      <alignment vertical="center"/>
    </xf>
    <xf numFmtId="166" fontId="23" fillId="0" borderId="0" xfId="1" applyFont="1" applyFill="1" applyBorder="1" applyAlignment="1">
      <alignment vertical="center"/>
    </xf>
    <xf numFmtId="0" fontId="8" fillId="0" borderId="20" xfId="0" applyFont="1" applyBorder="1" applyAlignment="1">
      <alignment vertical="center"/>
    </xf>
    <xf numFmtId="165" fontId="8" fillId="0" borderId="23" xfId="4" applyFont="1" applyBorder="1" applyAlignment="1">
      <alignment vertical="center"/>
    </xf>
    <xf numFmtId="165" fontId="0" fillId="0" borderId="0" xfId="4" applyFont="1" applyAlignment="1">
      <alignment vertical="center"/>
    </xf>
    <xf numFmtId="170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3" borderId="0" xfId="7" applyFill="1"/>
    <xf numFmtId="177" fontId="16" fillId="3" borderId="27" xfId="7" applyNumberFormat="1" applyFont="1" applyFill="1" applyBorder="1" applyAlignment="1">
      <alignment horizontal="center" vertical="center" wrapText="1"/>
    </xf>
    <xf numFmtId="9" fontId="16" fillId="3" borderId="28" xfId="11" applyFont="1" applyFill="1" applyBorder="1" applyAlignment="1">
      <alignment horizontal="center" vertical="center" wrapText="1"/>
    </xf>
    <xf numFmtId="4" fontId="29" fillId="3" borderId="36" xfId="7" applyNumberFormat="1" applyFont="1" applyFill="1" applyBorder="1" applyAlignment="1">
      <alignment horizontal="center" vertical="center" wrapText="1"/>
    </xf>
    <xf numFmtId="0" fontId="23" fillId="3" borderId="5" xfId="7" applyFill="1" applyBorder="1"/>
    <xf numFmtId="0" fontId="6" fillId="0" borderId="15" xfId="0" applyFont="1" applyBorder="1" applyAlignment="1">
      <alignment vertical="center"/>
    </xf>
    <xf numFmtId="165" fontId="0" fillId="0" borderId="17" xfId="4" applyFont="1" applyBorder="1" applyAlignment="1">
      <alignment vertical="center"/>
    </xf>
    <xf numFmtId="165" fontId="3" fillId="0" borderId="17" xfId="4" applyFont="1" applyBorder="1" applyAlignment="1">
      <alignment vertical="center"/>
    </xf>
    <xf numFmtId="0" fontId="8" fillId="0" borderId="37" xfId="0" applyFont="1" applyBorder="1" applyAlignment="1">
      <alignment vertical="center"/>
    </xf>
    <xf numFmtId="165" fontId="8" fillId="0" borderId="17" xfId="4" applyFont="1" applyBorder="1" applyAlignment="1">
      <alignment vertical="center"/>
    </xf>
    <xf numFmtId="165" fontId="10" fillId="0" borderId="17" xfId="4" applyFont="1" applyBorder="1" applyAlignment="1">
      <alignment vertical="center"/>
    </xf>
    <xf numFmtId="169" fontId="8" fillId="0" borderId="17" xfId="7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71" fontId="7" fillId="2" borderId="38" xfId="0" applyNumberFormat="1" applyFont="1" applyFill="1" applyBorder="1" applyAlignment="1">
      <alignment vertical="center"/>
    </xf>
    <xf numFmtId="165" fontId="7" fillId="2" borderId="39" xfId="4" applyFont="1" applyFill="1" applyBorder="1" applyAlignment="1">
      <alignment vertical="center"/>
    </xf>
    <xf numFmtId="171" fontId="7" fillId="2" borderId="40" xfId="0" applyNumberFormat="1" applyFont="1" applyFill="1" applyBorder="1" applyAlignment="1">
      <alignment vertical="center"/>
    </xf>
    <xf numFmtId="165" fontId="7" fillId="2" borderId="41" xfId="4" applyFont="1" applyFill="1" applyBorder="1" applyAlignment="1">
      <alignment vertical="center"/>
    </xf>
    <xf numFmtId="171" fontId="7" fillId="0" borderId="2" xfId="0" applyNumberFormat="1" applyFont="1" applyFill="1" applyBorder="1" applyAlignment="1">
      <alignment vertical="center"/>
    </xf>
    <xf numFmtId="0" fontId="8" fillId="0" borderId="42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17" fillId="0" borderId="14" xfId="0" applyFont="1" applyFill="1" applyBorder="1" applyAlignment="1">
      <alignment vertical="center"/>
    </xf>
    <xf numFmtId="165" fontId="6" fillId="0" borderId="17" xfId="4" applyFont="1" applyBorder="1" applyAlignment="1">
      <alignment vertical="center"/>
    </xf>
    <xf numFmtId="165" fontId="8" fillId="0" borderId="12" xfId="4" applyFont="1" applyBorder="1" applyAlignment="1">
      <alignment vertical="center"/>
    </xf>
    <xf numFmtId="171" fontId="7" fillId="0" borderId="2" xfId="0" applyNumberFormat="1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2" fontId="8" fillId="0" borderId="14" xfId="0" applyNumberFormat="1" applyFont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165" fontId="7" fillId="0" borderId="9" xfId="4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165" fontId="8" fillId="0" borderId="9" xfId="4" applyFont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" fontId="30" fillId="3" borderId="11" xfId="7" applyNumberFormat="1" applyFont="1" applyFill="1" applyBorder="1" applyAlignment="1">
      <alignment horizontal="center" vertical="center" wrapText="1"/>
    </xf>
    <xf numFmtId="4" fontId="30" fillId="3" borderId="5" xfId="7" applyNumberFormat="1" applyFont="1" applyFill="1" applyBorder="1" applyAlignment="1">
      <alignment horizontal="center" vertical="center" wrapText="1"/>
    </xf>
    <xf numFmtId="0" fontId="23" fillId="3" borderId="12" xfId="7" applyFill="1" applyBorder="1"/>
    <xf numFmtId="169" fontId="0" fillId="0" borderId="0" xfId="0" applyNumberFormat="1"/>
    <xf numFmtId="171" fontId="0" fillId="0" borderId="0" xfId="0" applyNumberFormat="1"/>
    <xf numFmtId="173" fontId="0" fillId="0" borderId="0" xfId="0" applyNumberFormat="1"/>
    <xf numFmtId="0" fontId="23" fillId="0" borderId="0" xfId="0" applyFont="1"/>
    <xf numFmtId="0" fontId="8" fillId="0" borderId="2" xfId="7" applyFont="1" applyBorder="1" applyAlignment="1">
      <alignment horizontal="center" vertical="center"/>
    </xf>
    <xf numFmtId="0" fontId="8" fillId="0" borderId="4" xfId="7" applyFont="1" applyBorder="1" applyAlignment="1">
      <alignment horizontal="center" vertical="center"/>
    </xf>
    <xf numFmtId="0" fontId="8" fillId="0" borderId="7" xfId="7" applyFont="1" applyBorder="1" applyAlignment="1">
      <alignment horizontal="center" vertical="center"/>
    </xf>
    <xf numFmtId="0" fontId="8" fillId="0" borderId="11" xfId="7" applyFont="1" applyBorder="1" applyAlignment="1">
      <alignment horizontal="center" vertical="center"/>
    </xf>
    <xf numFmtId="0" fontId="8" fillId="0" borderId="15" xfId="7" applyFont="1" applyBorder="1" applyAlignment="1">
      <alignment horizontal="center" vertical="center"/>
    </xf>
    <xf numFmtId="0" fontId="8" fillId="0" borderId="15" xfId="7" applyFont="1" applyBorder="1" applyAlignment="1">
      <alignment vertical="center"/>
    </xf>
    <xf numFmtId="0" fontId="8" fillId="0" borderId="0" xfId="7" applyFont="1" applyBorder="1" applyAlignment="1">
      <alignment vertical="center"/>
    </xf>
    <xf numFmtId="0" fontId="8" fillId="0" borderId="11" xfId="7" applyFont="1" applyBorder="1" applyAlignment="1">
      <alignment vertical="center"/>
    </xf>
    <xf numFmtId="0" fontId="8" fillId="0" borderId="5" xfId="7" applyFont="1" applyBorder="1" applyAlignment="1">
      <alignment vertical="center"/>
    </xf>
    <xf numFmtId="0" fontId="8" fillId="0" borderId="14" xfId="7" applyFont="1" applyBorder="1" applyAlignment="1">
      <alignment horizontal="center" vertical="center"/>
    </xf>
    <xf numFmtId="0" fontId="8" fillId="0" borderId="2" xfId="7" applyFont="1" applyBorder="1" applyAlignment="1">
      <alignment horizontal="center" vertical="center"/>
    </xf>
    <xf numFmtId="0" fontId="8" fillId="0" borderId="4" xfId="7" applyFont="1" applyBorder="1" applyAlignment="1">
      <alignment horizontal="center" vertical="center"/>
    </xf>
    <xf numFmtId="0" fontId="8" fillId="0" borderId="7" xfId="7" applyFont="1" applyBorder="1" applyAlignment="1">
      <alignment horizontal="center" vertical="center"/>
    </xf>
    <xf numFmtId="0" fontId="8" fillId="0" borderId="11" xfId="7" applyFont="1" applyBorder="1" applyAlignment="1">
      <alignment horizontal="center" vertical="center"/>
    </xf>
    <xf numFmtId="0" fontId="8" fillId="0" borderId="15" xfId="7" applyFont="1" applyBorder="1" applyAlignment="1">
      <alignment horizontal="center" vertical="center"/>
    </xf>
    <xf numFmtId="0" fontId="8" fillId="0" borderId="15" xfId="7" applyFont="1" applyBorder="1" applyAlignment="1">
      <alignment vertical="center"/>
    </xf>
    <xf numFmtId="0" fontId="8" fillId="0" borderId="0" xfId="7" applyFont="1" applyBorder="1" applyAlignment="1">
      <alignment vertical="center"/>
    </xf>
    <xf numFmtId="0" fontId="8" fillId="0" borderId="11" xfId="7" applyFont="1" applyBorder="1" applyAlignment="1">
      <alignment vertical="center"/>
    </xf>
    <xf numFmtId="0" fontId="8" fillId="0" borderId="5" xfId="7" applyFont="1" applyBorder="1" applyAlignment="1">
      <alignment vertical="center"/>
    </xf>
    <xf numFmtId="0" fontId="8" fillId="0" borderId="14" xfId="7" applyFont="1" applyBorder="1" applyAlignment="1">
      <alignment horizontal="center" vertical="center"/>
    </xf>
    <xf numFmtId="4" fontId="8" fillId="0" borderId="15" xfId="4" applyNumberFormat="1" applyFont="1" applyBorder="1" applyAlignment="1">
      <alignment vertical="center"/>
    </xf>
    <xf numFmtId="0" fontId="0" fillId="0" borderId="27" xfId="0" applyBorder="1"/>
    <xf numFmtId="0" fontId="27" fillId="0" borderId="0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8" fillId="0" borderId="21" xfId="0" applyFont="1" applyBorder="1" applyAlignment="1">
      <alignment horizontal="left" vertical="center"/>
    </xf>
    <xf numFmtId="171" fontId="28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165" fontId="28" fillId="0" borderId="32" xfId="4" applyFont="1" applyBorder="1" applyAlignment="1">
      <alignment horizontal="center" vertical="center"/>
    </xf>
    <xf numFmtId="171" fontId="27" fillId="0" borderId="0" xfId="0" applyNumberFormat="1" applyFont="1" applyBorder="1" applyAlignment="1">
      <alignment horizontal="center" vertical="center"/>
    </xf>
    <xf numFmtId="171" fontId="28" fillId="2" borderId="27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4" borderId="27" xfId="0" applyFont="1" applyFill="1" applyBorder="1" applyAlignment="1">
      <alignment horizontal="left" vertical="center"/>
    </xf>
    <xf numFmtId="0" fontId="27" fillId="3" borderId="27" xfId="0" applyFont="1" applyFill="1" applyBorder="1" applyAlignment="1">
      <alignment horizontal="center" vertical="center"/>
    </xf>
    <xf numFmtId="49" fontId="32" fillId="0" borderId="29" xfId="0" applyNumberFormat="1" applyFont="1" applyBorder="1" applyAlignment="1">
      <alignment vertical="center"/>
    </xf>
    <xf numFmtId="49" fontId="32" fillId="0" borderId="29" xfId="0" applyNumberFormat="1" applyFont="1" applyBorder="1" applyAlignment="1">
      <alignment horizontal="center" vertical="center"/>
    </xf>
    <xf numFmtId="0" fontId="27" fillId="0" borderId="27" xfId="0" applyNumberFormat="1" applyFont="1" applyFill="1" applyBorder="1" applyAlignment="1">
      <alignment horizontal="center" vertical="center"/>
    </xf>
    <xf numFmtId="171" fontId="27" fillId="3" borderId="27" xfId="4" applyNumberFormat="1" applyFont="1" applyFill="1" applyBorder="1" applyAlignment="1">
      <alignment horizontal="right" vertical="center"/>
    </xf>
    <xf numFmtId="49" fontId="32" fillId="0" borderId="27" xfId="0" applyNumberFormat="1" applyFont="1" applyBorder="1" applyAlignment="1">
      <alignment vertical="center"/>
    </xf>
    <xf numFmtId="49" fontId="32" fillId="0" borderId="27" xfId="0" applyNumberFormat="1" applyFont="1" applyBorder="1" applyAlignment="1">
      <alignment horizontal="center" vertical="center"/>
    </xf>
    <xf numFmtId="0" fontId="27" fillId="0" borderId="27" xfId="0" applyFont="1" applyBorder="1" applyAlignment="1">
      <alignment vertical="center"/>
    </xf>
    <xf numFmtId="0" fontId="27" fillId="0" borderId="27" xfId="0" applyNumberFormat="1" applyFont="1" applyBorder="1" applyAlignment="1">
      <alignment horizontal="right" vertical="center"/>
    </xf>
    <xf numFmtId="0" fontId="27" fillId="0" borderId="27" xfId="0" applyNumberFormat="1" applyFont="1" applyFill="1" applyBorder="1" applyAlignment="1">
      <alignment horizontal="right" vertical="center"/>
    </xf>
    <xf numFmtId="0" fontId="27" fillId="0" borderId="26" xfId="0" applyFont="1" applyBorder="1" applyAlignment="1">
      <alignment vertical="center"/>
    </xf>
    <xf numFmtId="0" fontId="28" fillId="0" borderId="27" xfId="0" applyFont="1" applyBorder="1" applyAlignment="1">
      <alignment vertical="center"/>
    </xf>
    <xf numFmtId="172" fontId="27" fillId="3" borderId="27" xfId="4" applyNumberFormat="1" applyFont="1" applyFill="1" applyBorder="1" applyAlignment="1">
      <alignment vertical="center"/>
    </xf>
    <xf numFmtId="0" fontId="27" fillId="3" borderId="0" xfId="0" applyFont="1" applyFill="1" applyAlignment="1">
      <alignment vertical="center"/>
    </xf>
    <xf numFmtId="172" fontId="27" fillId="3" borderId="27" xfId="4" applyNumberFormat="1" applyFont="1" applyFill="1" applyBorder="1" applyAlignment="1">
      <alignment horizontal="right" vertical="center"/>
    </xf>
    <xf numFmtId="0" fontId="27" fillId="0" borderId="27" xfId="0" applyFont="1" applyBorder="1" applyAlignment="1">
      <alignment vertical="center" wrapText="1"/>
    </xf>
    <xf numFmtId="0" fontId="27" fillId="0" borderId="24" xfId="0" applyFont="1" applyBorder="1" applyAlignment="1">
      <alignment horizontal="center" vertical="center"/>
    </xf>
    <xf numFmtId="0" fontId="27" fillId="3" borderId="27" xfId="0" applyFont="1" applyFill="1" applyBorder="1" applyAlignment="1">
      <alignment vertical="center"/>
    </xf>
    <xf numFmtId="0" fontId="27" fillId="3" borderId="27" xfId="0" applyNumberFormat="1" applyFont="1" applyFill="1" applyBorder="1" applyAlignment="1">
      <alignment horizontal="right" vertical="center"/>
    </xf>
    <xf numFmtId="0" fontId="35" fillId="0" borderId="27" xfId="8" applyFont="1" applyFill="1" applyBorder="1" applyAlignment="1" applyProtection="1">
      <alignment vertical="center" wrapText="1"/>
    </xf>
    <xf numFmtId="0" fontId="35" fillId="0" borderId="27" xfId="3" applyNumberFormat="1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165" fontId="27" fillId="0" borderId="0" xfId="4" applyFont="1" applyAlignment="1">
      <alignment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Border="1" applyAlignment="1">
      <alignment vertical="center"/>
    </xf>
    <xf numFmtId="165" fontId="27" fillId="0" borderId="0" xfId="4" applyFont="1" applyBorder="1" applyAlignment="1">
      <alignment vertical="center"/>
    </xf>
    <xf numFmtId="165" fontId="27" fillId="0" borderId="27" xfId="4" applyFont="1" applyBorder="1" applyAlignment="1">
      <alignment vertical="center"/>
    </xf>
    <xf numFmtId="165" fontId="27" fillId="0" borderId="0" xfId="0" applyNumberFormat="1" applyFont="1" applyAlignment="1">
      <alignment vertical="center"/>
    </xf>
    <xf numFmtId="0" fontId="20" fillId="0" borderId="1" xfId="7" applyNumberFormat="1" applyFont="1" applyBorder="1" applyAlignment="1">
      <alignment vertical="center"/>
    </xf>
    <xf numFmtId="0" fontId="20" fillId="0" borderId="19" xfId="7" applyNumberFormat="1" applyFont="1" applyBorder="1" applyAlignment="1">
      <alignment horizontal="center" vertical="center"/>
    </xf>
    <xf numFmtId="2" fontId="20" fillId="0" borderId="19" xfId="7" applyNumberFormat="1" applyFont="1" applyBorder="1" applyAlignment="1">
      <alignment horizontal="center" vertical="center"/>
    </xf>
    <xf numFmtId="0" fontId="8" fillId="0" borderId="2" xfId="7" applyFont="1" applyBorder="1" applyAlignment="1">
      <alignment horizontal="center" vertical="center"/>
    </xf>
    <xf numFmtId="0" fontId="8" fillId="0" borderId="4" xfId="7" applyFont="1" applyBorder="1" applyAlignment="1">
      <alignment horizontal="center" vertical="center"/>
    </xf>
    <xf numFmtId="0" fontId="8" fillId="0" borderId="15" xfId="7" applyFont="1" applyBorder="1" applyAlignment="1">
      <alignment horizontal="center" vertical="center"/>
    </xf>
    <xf numFmtId="0" fontId="8" fillId="0" borderId="15" xfId="7" applyFont="1" applyBorder="1" applyAlignment="1">
      <alignment vertical="center"/>
    </xf>
    <xf numFmtId="0" fontId="8" fillId="0" borderId="0" xfId="7" applyFont="1" applyBorder="1" applyAlignment="1">
      <alignment vertical="center"/>
    </xf>
    <xf numFmtId="0" fontId="8" fillId="0" borderId="11" xfId="7" applyFont="1" applyBorder="1" applyAlignment="1">
      <alignment vertical="center"/>
    </xf>
    <xf numFmtId="0" fontId="8" fillId="0" borderId="5" xfId="7" applyFont="1" applyBorder="1" applyAlignment="1">
      <alignment vertical="center"/>
    </xf>
    <xf numFmtId="0" fontId="8" fillId="0" borderId="14" xfId="7" applyFont="1" applyBorder="1" applyAlignment="1">
      <alignment horizontal="center" vertical="center"/>
    </xf>
    <xf numFmtId="0" fontId="28" fillId="0" borderId="32" xfId="4" applyNumberFormat="1" applyFont="1" applyBorder="1" applyAlignment="1">
      <alignment horizontal="center" vertical="center"/>
    </xf>
    <xf numFmtId="0" fontId="4" fillId="0" borderId="19" xfId="7" applyNumberFormat="1" applyFont="1" applyBorder="1" applyAlignment="1">
      <alignment horizontal="center" vertical="center" wrapText="1"/>
    </xf>
    <xf numFmtId="164" fontId="27" fillId="0" borderId="0" xfId="0" applyNumberFormat="1" applyFont="1" applyAlignment="1">
      <alignment vertical="center"/>
    </xf>
    <xf numFmtId="177" fontId="16" fillId="3" borderId="28" xfId="7" applyNumberFormat="1" applyFont="1" applyFill="1" applyBorder="1" applyAlignment="1">
      <alignment horizontal="center" vertical="center" wrapText="1"/>
    </xf>
    <xf numFmtId="4" fontId="29" fillId="3" borderId="52" xfId="7" applyNumberFormat="1" applyFont="1" applyFill="1" applyBorder="1" applyAlignment="1">
      <alignment horizontal="center" vertical="center" wrapText="1"/>
    </xf>
    <xf numFmtId="4" fontId="29" fillId="3" borderId="10" xfId="7" applyNumberFormat="1" applyFont="1" applyFill="1" applyBorder="1" applyAlignment="1">
      <alignment horizontal="center" vertical="center" wrapText="1"/>
    </xf>
    <xf numFmtId="4" fontId="29" fillId="3" borderId="53" xfId="7" applyNumberFormat="1" applyFont="1" applyFill="1" applyBorder="1" applyAlignment="1">
      <alignment horizontal="center" vertical="center" wrapText="1"/>
    </xf>
    <xf numFmtId="165" fontId="23" fillId="3" borderId="0" xfId="7" applyNumberFormat="1" applyFill="1"/>
    <xf numFmtId="165" fontId="23" fillId="3" borderId="30" xfId="4" applyFont="1" applyFill="1" applyBorder="1" applyAlignment="1">
      <alignment horizontal="center"/>
    </xf>
    <xf numFmtId="165" fontId="23" fillId="3" borderId="27" xfId="4" applyFont="1" applyFill="1" applyBorder="1" applyAlignment="1">
      <alignment horizontal="center"/>
    </xf>
    <xf numFmtId="165" fontId="23" fillId="3" borderId="28" xfId="4" applyFont="1" applyFill="1" applyBorder="1" applyAlignment="1">
      <alignment horizontal="center"/>
    </xf>
    <xf numFmtId="165" fontId="23" fillId="8" borderId="30" xfId="4" applyFont="1" applyFill="1" applyBorder="1" applyAlignment="1">
      <alignment horizontal="center"/>
    </xf>
    <xf numFmtId="164" fontId="23" fillId="3" borderId="0" xfId="7" applyNumberFormat="1" applyFill="1"/>
    <xf numFmtId="165" fontId="23" fillId="8" borderId="28" xfId="4" applyFont="1" applyFill="1" applyBorder="1" applyAlignment="1">
      <alignment horizontal="center"/>
    </xf>
    <xf numFmtId="165" fontId="23" fillId="8" borderId="27" xfId="4" applyFont="1" applyFill="1" applyBorder="1" applyAlignment="1">
      <alignment horizontal="center"/>
    </xf>
    <xf numFmtId="0" fontId="23" fillId="3" borderId="27" xfId="7" applyFill="1" applyBorder="1"/>
    <xf numFmtId="0" fontId="23" fillId="8" borderId="27" xfId="7" applyFill="1" applyBorder="1"/>
    <xf numFmtId="165" fontId="23" fillId="3" borderId="51" xfId="4" applyFont="1" applyFill="1" applyBorder="1" applyAlignment="1">
      <alignment horizontal="center"/>
    </xf>
    <xf numFmtId="165" fontId="23" fillId="3" borderId="34" xfId="4" applyFont="1" applyFill="1" applyBorder="1" applyAlignment="1">
      <alignment horizontal="center"/>
    </xf>
    <xf numFmtId="165" fontId="23" fillId="3" borderId="55" xfId="4" applyFont="1" applyFill="1" applyBorder="1" applyAlignment="1">
      <alignment horizontal="center"/>
    </xf>
    <xf numFmtId="165" fontId="23" fillId="3" borderId="35" xfId="4" applyFont="1" applyFill="1" applyBorder="1" applyAlignment="1">
      <alignment horizontal="center"/>
    </xf>
    <xf numFmtId="165" fontId="23" fillId="8" borderId="35" xfId="4" applyFont="1" applyFill="1" applyBorder="1" applyAlignment="1">
      <alignment horizontal="center"/>
    </xf>
    <xf numFmtId="0" fontId="23" fillId="8" borderId="55" xfId="7" applyFill="1" applyBorder="1"/>
    <xf numFmtId="0" fontId="23" fillId="8" borderId="34" xfId="7" applyFill="1" applyBorder="1"/>
    <xf numFmtId="165" fontId="23" fillId="3" borderId="43" xfId="4" applyFont="1" applyFill="1" applyBorder="1" applyAlignment="1"/>
    <xf numFmtId="165" fontId="23" fillId="3" borderId="15" xfId="4" applyFont="1" applyFill="1" applyBorder="1" applyAlignment="1">
      <alignment horizontal="center"/>
    </xf>
    <xf numFmtId="165" fontId="23" fillId="3" borderId="0" xfId="4" applyFont="1" applyFill="1" applyBorder="1" applyAlignment="1">
      <alignment horizontal="center"/>
    </xf>
    <xf numFmtId="4" fontId="29" fillId="3" borderId="0" xfId="7" applyNumberFormat="1" applyFont="1" applyFill="1" applyBorder="1" applyAlignment="1">
      <alignment horizontal="center" vertical="center" wrapText="1"/>
    </xf>
    <xf numFmtId="4" fontId="29" fillId="3" borderId="21" xfId="7" applyNumberFormat="1" applyFont="1" applyFill="1" applyBorder="1" applyAlignment="1">
      <alignment horizontal="center" vertical="center" wrapText="1"/>
    </xf>
    <xf numFmtId="165" fontId="23" fillId="3" borderId="27" xfId="4" applyFont="1" applyFill="1" applyBorder="1"/>
    <xf numFmtId="165" fontId="23" fillId="8" borderId="27" xfId="4" applyFont="1" applyFill="1" applyBorder="1"/>
    <xf numFmtId="165" fontId="23" fillId="3" borderId="7" xfId="4" applyFont="1" applyFill="1" applyBorder="1" applyAlignment="1">
      <alignment horizontal="center"/>
    </xf>
    <xf numFmtId="165" fontId="23" fillId="3" borderId="8" xfId="4" applyFont="1" applyFill="1" applyBorder="1" applyAlignment="1">
      <alignment horizontal="center"/>
    </xf>
    <xf numFmtId="165" fontId="23" fillId="3" borderId="9" xfId="4" applyFont="1" applyFill="1" applyBorder="1" applyAlignment="1">
      <alignment horizontal="center"/>
    </xf>
    <xf numFmtId="165" fontId="23" fillId="3" borderId="17" xfId="4" applyFont="1" applyFill="1" applyBorder="1" applyAlignment="1">
      <alignment horizontal="center"/>
    </xf>
    <xf numFmtId="165" fontId="23" fillId="3" borderId="55" xfId="4" applyFont="1" applyFill="1" applyBorder="1"/>
    <xf numFmtId="165" fontId="23" fillId="8" borderId="55" xfId="4" applyFont="1" applyFill="1" applyBorder="1"/>
    <xf numFmtId="165" fontId="23" fillId="8" borderId="55" xfId="4" applyFont="1" applyFill="1" applyBorder="1" applyAlignment="1">
      <alignment horizontal="center"/>
    </xf>
    <xf numFmtId="0" fontId="0" fillId="0" borderId="0" xfId="0" applyNumberFormat="1"/>
    <xf numFmtId="0" fontId="27" fillId="0" borderId="0" xfId="0" applyNumberFormat="1" applyFont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left" vertical="center"/>
    </xf>
    <xf numFmtId="0" fontId="28" fillId="4" borderId="8" xfId="0" applyFont="1" applyFill="1" applyBorder="1" applyAlignment="1">
      <alignment horizontal="left" vertical="center"/>
    </xf>
    <xf numFmtId="0" fontId="28" fillId="4" borderId="8" xfId="0" applyNumberFormat="1" applyFont="1" applyFill="1" applyBorder="1" applyAlignment="1">
      <alignment horizontal="left" vertical="center"/>
    </xf>
    <xf numFmtId="165" fontId="28" fillId="4" borderId="9" xfId="4" applyFont="1" applyFill="1" applyBorder="1" applyAlignment="1">
      <alignment horizontal="left" vertical="center"/>
    </xf>
    <xf numFmtId="0" fontId="27" fillId="6" borderId="48" xfId="0" applyFont="1" applyFill="1" applyBorder="1" applyAlignment="1">
      <alignment horizontal="center" vertical="center"/>
    </xf>
    <xf numFmtId="165" fontId="27" fillId="3" borderId="34" xfId="4" applyFont="1" applyFill="1" applyBorder="1" applyAlignment="1">
      <alignment horizontal="right" vertical="center"/>
    </xf>
    <xf numFmtId="2" fontId="27" fillId="6" borderId="48" xfId="0" applyNumberFormat="1" applyFont="1" applyFill="1" applyBorder="1" applyAlignment="1">
      <alignment horizontal="center" vertical="center"/>
    </xf>
    <xf numFmtId="0" fontId="27" fillId="5" borderId="43" xfId="0" applyFont="1" applyFill="1" applyBorder="1" applyAlignment="1">
      <alignment horizontal="center" vertical="center"/>
    </xf>
    <xf numFmtId="0" fontId="28" fillId="5" borderId="56" xfId="0" applyFont="1" applyFill="1" applyBorder="1" applyAlignment="1">
      <alignment vertical="center"/>
    </xf>
    <xf numFmtId="0" fontId="28" fillId="5" borderId="57" xfId="0" applyFont="1" applyFill="1" applyBorder="1" applyAlignment="1">
      <alignment vertical="center"/>
    </xf>
    <xf numFmtId="0" fontId="28" fillId="5" borderId="58" xfId="0" applyFont="1" applyFill="1" applyBorder="1" applyAlignment="1">
      <alignment vertical="center"/>
    </xf>
    <xf numFmtId="165" fontId="28" fillId="5" borderId="45" xfId="4" applyFont="1" applyFill="1" applyBorder="1" applyAlignment="1">
      <alignment vertical="center"/>
    </xf>
    <xf numFmtId="0" fontId="27" fillId="3" borderId="0" xfId="0" applyFont="1" applyFill="1" applyBorder="1" applyAlignment="1">
      <alignment horizontal="center" vertical="center"/>
    </xf>
    <xf numFmtId="49" fontId="32" fillId="0" borderId="0" xfId="0" applyNumberFormat="1" applyFont="1" applyBorder="1" applyAlignment="1">
      <alignment vertical="center"/>
    </xf>
    <xf numFmtId="0" fontId="27" fillId="3" borderId="0" xfId="0" applyNumberFormat="1" applyFont="1" applyFill="1" applyBorder="1" applyAlignment="1">
      <alignment horizontal="right" vertical="center"/>
    </xf>
    <xf numFmtId="171" fontId="27" fillId="3" borderId="0" xfId="4" applyNumberFormat="1" applyFont="1" applyFill="1" applyBorder="1" applyAlignment="1">
      <alignment horizontal="right" vertical="center"/>
    </xf>
    <xf numFmtId="165" fontId="27" fillId="3" borderId="0" xfId="4" applyFont="1" applyFill="1" applyBorder="1" applyAlignment="1">
      <alignment vertical="center"/>
    </xf>
    <xf numFmtId="0" fontId="27" fillId="5" borderId="40" xfId="0" applyFont="1" applyFill="1" applyBorder="1" applyAlignment="1">
      <alignment horizontal="center" vertical="center"/>
    </xf>
    <xf numFmtId="0" fontId="28" fillId="5" borderId="46" xfId="0" applyFont="1" applyFill="1" applyBorder="1" applyAlignment="1">
      <alignment vertical="center"/>
    </xf>
    <xf numFmtId="0" fontId="28" fillId="5" borderId="5" xfId="0" applyFont="1" applyFill="1" applyBorder="1" applyAlignment="1">
      <alignment vertical="center"/>
    </xf>
    <xf numFmtId="0" fontId="28" fillId="5" borderId="60" xfId="0" applyFont="1" applyFill="1" applyBorder="1" applyAlignment="1">
      <alignment vertical="center"/>
    </xf>
    <xf numFmtId="165" fontId="28" fillId="5" borderId="41" xfId="4" applyFont="1" applyFill="1" applyBorder="1" applyAlignment="1">
      <alignment vertical="center"/>
    </xf>
    <xf numFmtId="2" fontId="27" fillId="6" borderId="43" xfId="0" applyNumberFormat="1" applyFont="1" applyFill="1" applyBorder="1" applyAlignment="1">
      <alignment horizontal="center" vertical="center"/>
    </xf>
    <xf numFmtId="0" fontId="35" fillId="0" borderId="44" xfId="8" applyFont="1" applyFill="1" applyBorder="1" applyAlignment="1" applyProtection="1">
      <alignment vertical="center" wrapText="1"/>
    </xf>
    <xf numFmtId="0" fontId="27" fillId="0" borderId="44" xfId="0" applyFont="1" applyBorder="1" applyAlignment="1">
      <alignment horizontal="center" vertical="center"/>
    </xf>
    <xf numFmtId="0" fontId="35" fillId="0" borderId="44" xfId="3" applyNumberFormat="1" applyFont="1" applyFill="1" applyBorder="1" applyAlignment="1">
      <alignment vertical="center"/>
    </xf>
    <xf numFmtId="171" fontId="27" fillId="3" borderId="44" xfId="4" applyNumberFormat="1" applyFont="1" applyFill="1" applyBorder="1" applyAlignment="1">
      <alignment horizontal="right" vertical="center"/>
    </xf>
    <xf numFmtId="165" fontId="27" fillId="3" borderId="45" xfId="4" applyFont="1" applyFill="1" applyBorder="1" applyAlignment="1">
      <alignment horizontal="right" vertical="center"/>
    </xf>
    <xf numFmtId="0" fontId="27" fillId="6" borderId="55" xfId="0" applyFont="1" applyFill="1" applyBorder="1" applyAlignment="1">
      <alignment horizontal="center" vertical="center"/>
    </xf>
    <xf numFmtId="0" fontId="28" fillId="5" borderId="57" xfId="0" applyNumberFormat="1" applyFont="1" applyFill="1" applyBorder="1" applyAlignment="1">
      <alignment vertical="center"/>
    </xf>
    <xf numFmtId="0" fontId="34" fillId="5" borderId="58" xfId="0" applyFont="1" applyFill="1" applyBorder="1" applyAlignment="1">
      <alignment vertical="center"/>
    </xf>
    <xf numFmtId="0" fontId="28" fillId="4" borderId="61" xfId="0" applyFont="1" applyFill="1" applyBorder="1" applyAlignment="1">
      <alignment horizontal="left" vertical="center"/>
    </xf>
    <xf numFmtId="0" fontId="28" fillId="4" borderId="62" xfId="0" applyFont="1" applyFill="1" applyBorder="1" applyAlignment="1">
      <alignment horizontal="left" vertical="center"/>
    </xf>
    <xf numFmtId="0" fontId="28" fillId="4" borderId="62" xfId="0" applyNumberFormat="1" applyFont="1" applyFill="1" applyBorder="1" applyAlignment="1">
      <alignment horizontal="left" vertical="center"/>
    </xf>
    <xf numFmtId="165" fontId="28" fillId="4" borderId="63" xfId="4" applyFont="1" applyFill="1" applyBorder="1" applyAlignment="1">
      <alignment horizontal="left" vertical="center"/>
    </xf>
    <xf numFmtId="0" fontId="27" fillId="6" borderId="55" xfId="0" quotePrefix="1" applyFont="1" applyFill="1" applyBorder="1" applyAlignment="1">
      <alignment horizontal="center" vertical="center"/>
    </xf>
    <xf numFmtId="0" fontId="27" fillId="6" borderId="48" xfId="0" quotePrefix="1" applyFont="1" applyFill="1" applyBorder="1" applyAlignment="1">
      <alignment horizontal="center" vertical="center"/>
    </xf>
    <xf numFmtId="165" fontId="27" fillId="0" borderId="32" xfId="4" applyFont="1" applyBorder="1" applyAlignment="1">
      <alignment horizontal="center" vertical="center"/>
    </xf>
    <xf numFmtId="171" fontId="28" fillId="2" borderId="47" xfId="0" applyNumberFormat="1" applyFont="1" applyFill="1" applyBorder="1" applyAlignment="1">
      <alignment horizontal="center" vertical="center"/>
    </xf>
    <xf numFmtId="165" fontId="28" fillId="2" borderId="64" xfId="4" applyFont="1" applyFill="1" applyBorder="1" applyAlignment="1">
      <alignment horizontal="center" vertical="center"/>
    </xf>
    <xf numFmtId="165" fontId="28" fillId="2" borderId="65" xfId="4" applyFont="1" applyFill="1" applyBorder="1" applyAlignment="1">
      <alignment horizontal="center" vertical="center"/>
    </xf>
    <xf numFmtId="0" fontId="28" fillId="4" borderId="55" xfId="0" applyFont="1" applyFill="1" applyBorder="1" applyAlignment="1">
      <alignment horizontal="center" vertical="center"/>
    </xf>
    <xf numFmtId="165" fontId="28" fillId="4" borderId="34" xfId="4" applyFont="1" applyFill="1" applyBorder="1" applyAlignment="1">
      <alignment horizontal="left" vertical="center"/>
    </xf>
    <xf numFmtId="2" fontId="27" fillId="6" borderId="55" xfId="0" applyNumberFormat="1" applyFont="1" applyFill="1" applyBorder="1" applyAlignment="1">
      <alignment horizontal="center" vertical="center"/>
    </xf>
    <xf numFmtId="0" fontId="32" fillId="6" borderId="55" xfId="0" applyNumberFormat="1" applyFont="1" applyFill="1" applyBorder="1" applyAlignment="1">
      <alignment horizontal="center" vertical="center"/>
    </xf>
    <xf numFmtId="0" fontId="32" fillId="6" borderId="48" xfId="0" applyNumberFormat="1" applyFont="1" applyFill="1" applyBorder="1" applyAlignment="1">
      <alignment horizontal="center" vertical="center"/>
    </xf>
    <xf numFmtId="49" fontId="32" fillId="0" borderId="24" xfId="0" applyNumberFormat="1" applyFont="1" applyBorder="1" applyAlignment="1">
      <alignment vertical="center"/>
    </xf>
    <xf numFmtId="49" fontId="32" fillId="0" borderId="24" xfId="0" applyNumberFormat="1" applyFont="1" applyBorder="1" applyAlignment="1">
      <alignment horizontal="center" vertical="center"/>
    </xf>
    <xf numFmtId="0" fontId="27" fillId="0" borderId="24" xfId="0" applyNumberFormat="1" applyFont="1" applyFill="1" applyBorder="1" applyAlignment="1">
      <alignment horizontal="center" vertical="center"/>
    </xf>
    <xf numFmtId="171" fontId="27" fillId="3" borderId="24" xfId="4" applyNumberFormat="1" applyFont="1" applyFill="1" applyBorder="1" applyAlignment="1">
      <alignment horizontal="right" vertical="center"/>
    </xf>
    <xf numFmtId="165" fontId="27" fillId="3" borderId="54" xfId="4" applyFont="1" applyFill="1" applyBorder="1" applyAlignment="1">
      <alignment horizontal="right" vertical="center"/>
    </xf>
    <xf numFmtId="0" fontId="27" fillId="5" borderId="52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vertical="center"/>
    </xf>
    <xf numFmtId="0" fontId="28" fillId="5" borderId="10" xfId="0" applyNumberFormat="1" applyFont="1" applyFill="1" applyBorder="1" applyAlignment="1">
      <alignment vertical="center"/>
    </xf>
    <xf numFmtId="181" fontId="27" fillId="5" borderId="10" xfId="0" applyNumberFormat="1" applyFont="1" applyFill="1" applyBorder="1" applyAlignment="1">
      <alignment vertical="center"/>
    </xf>
    <xf numFmtId="165" fontId="28" fillId="5" borderId="53" xfId="4" applyFont="1" applyFill="1" applyBorder="1" applyAlignment="1">
      <alignment vertical="center"/>
    </xf>
    <xf numFmtId="0" fontId="27" fillId="0" borderId="24" xfId="0" applyNumberFormat="1" applyFont="1" applyFill="1" applyBorder="1" applyAlignment="1">
      <alignment horizontal="right" vertical="center"/>
    </xf>
    <xf numFmtId="0" fontId="28" fillId="5" borderId="66" xfId="0" applyFont="1" applyFill="1" applyBorder="1" applyAlignment="1">
      <alignment vertical="center"/>
    </xf>
    <xf numFmtId="0" fontId="28" fillId="5" borderId="1" xfId="0" applyFont="1" applyFill="1" applyBorder="1" applyAlignment="1">
      <alignment vertical="center"/>
    </xf>
    <xf numFmtId="0" fontId="28" fillId="5" borderId="1" xfId="0" applyNumberFormat="1" applyFont="1" applyFill="1" applyBorder="1" applyAlignment="1">
      <alignment vertical="center"/>
    </xf>
    <xf numFmtId="172" fontId="28" fillId="5" borderId="10" xfId="4" applyNumberFormat="1" applyFont="1" applyFill="1" applyBorder="1" applyAlignment="1">
      <alignment vertical="center"/>
    </xf>
    <xf numFmtId="2" fontId="32" fillId="6" borderId="48" xfId="0" applyNumberFormat="1" applyFont="1" applyFill="1" applyBorder="1" applyAlignment="1">
      <alignment horizontal="center" vertical="center"/>
    </xf>
    <xf numFmtId="172" fontId="27" fillId="5" borderId="10" xfId="4" applyNumberFormat="1" applyFont="1" applyFill="1" applyBorder="1" applyAlignment="1">
      <alignment vertical="center"/>
    </xf>
    <xf numFmtId="172" fontId="33" fillId="0" borderId="0" xfId="4" applyNumberFormat="1" applyFont="1" applyFill="1" applyBorder="1" applyAlignment="1">
      <alignment vertical="center"/>
    </xf>
    <xf numFmtId="179" fontId="27" fillId="6" borderId="55" xfId="0" applyNumberFormat="1" applyFont="1" applyFill="1" applyBorder="1" applyAlignment="1">
      <alignment horizontal="center" vertical="center"/>
    </xf>
    <xf numFmtId="172" fontId="27" fillId="5" borderId="1" xfId="0" applyNumberFormat="1" applyFont="1" applyFill="1" applyBorder="1" applyAlignment="1">
      <alignment vertical="center"/>
    </xf>
    <xf numFmtId="0" fontId="28" fillId="0" borderId="55" xfId="0" applyFont="1" applyFill="1" applyBorder="1" applyAlignment="1">
      <alignment horizontal="center" vertical="center"/>
    </xf>
    <xf numFmtId="165" fontId="27" fillId="3" borderId="34" xfId="4" applyFont="1" applyFill="1" applyBorder="1" applyAlignment="1">
      <alignment vertical="center"/>
    </xf>
    <xf numFmtId="0" fontId="27" fillId="0" borderId="43" xfId="0" applyFont="1" applyBorder="1" applyAlignment="1">
      <alignment horizontal="center" vertical="center"/>
    </xf>
    <xf numFmtId="0" fontId="28" fillId="0" borderId="44" xfId="0" applyFont="1" applyBorder="1" applyAlignment="1">
      <alignment vertical="center"/>
    </xf>
    <xf numFmtId="0" fontId="28" fillId="0" borderId="44" xfId="0" applyNumberFormat="1" applyFont="1" applyBorder="1" applyAlignment="1">
      <alignment horizontal="right" vertical="center"/>
    </xf>
    <xf numFmtId="172" fontId="27" fillId="3" borderId="44" xfId="4" applyNumberFormat="1" applyFont="1" applyFill="1" applyBorder="1" applyAlignment="1">
      <alignment vertical="center"/>
    </xf>
    <xf numFmtId="165" fontId="28" fillId="3" borderId="45" xfId="4" applyFont="1" applyFill="1" applyBorder="1" applyAlignment="1">
      <alignment vertical="center"/>
    </xf>
    <xf numFmtId="165" fontId="28" fillId="3" borderId="45" xfId="4" applyFont="1" applyFill="1" applyBorder="1" applyAlignment="1">
      <alignment horizontal="right" vertical="center"/>
    </xf>
    <xf numFmtId="0" fontId="27" fillId="0" borderId="44" xfId="0" applyNumberFormat="1" applyFont="1" applyBorder="1" applyAlignment="1">
      <alignment horizontal="right" vertical="center"/>
    </xf>
    <xf numFmtId="0" fontId="27" fillId="0" borderId="15" xfId="0" applyFont="1" applyBorder="1" applyAlignment="1">
      <alignment horizontal="center" vertical="center"/>
    </xf>
    <xf numFmtId="165" fontId="27" fillId="0" borderId="17" xfId="4" applyFont="1" applyFill="1" applyBorder="1" applyAlignment="1">
      <alignment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171" fontId="27" fillId="0" borderId="1" xfId="0" applyNumberFormat="1" applyFont="1" applyBorder="1" applyAlignment="1">
      <alignment vertical="center"/>
    </xf>
    <xf numFmtId="165" fontId="28" fillId="0" borderId="6" xfId="4" applyFont="1" applyBorder="1" applyAlignment="1">
      <alignment horizontal="center" vertical="center"/>
    </xf>
    <xf numFmtId="171" fontId="27" fillId="0" borderId="0" xfId="0" applyNumberFormat="1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171" fontId="28" fillId="2" borderId="44" xfId="0" applyNumberFormat="1" applyFont="1" applyFill="1" applyBorder="1" applyAlignment="1">
      <alignment horizontal="center" vertical="center"/>
    </xf>
    <xf numFmtId="165" fontId="28" fillId="2" borderId="67" xfId="4" applyFont="1" applyFill="1" applyBorder="1" applyAlignment="1">
      <alignment horizontal="center" vertical="center"/>
    </xf>
    <xf numFmtId="0" fontId="27" fillId="6" borderId="48" xfId="0" applyNumberFormat="1" applyFont="1" applyFill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165" fontId="27" fillId="0" borderId="24" xfId="4" applyFont="1" applyBorder="1" applyAlignment="1">
      <alignment vertical="center"/>
    </xf>
    <xf numFmtId="0" fontId="28" fillId="5" borderId="68" xfId="0" applyFont="1" applyFill="1" applyBorder="1" applyAlignment="1">
      <alignment vertical="center"/>
    </xf>
    <xf numFmtId="0" fontId="27" fillId="6" borderId="43" xfId="0" applyNumberFormat="1" applyFont="1" applyFill="1" applyBorder="1" applyAlignment="1">
      <alignment horizontal="center" vertical="center"/>
    </xf>
    <xf numFmtId="0" fontId="27" fillId="0" borderId="44" xfId="0" applyFont="1" applyBorder="1" applyAlignment="1">
      <alignment vertical="center"/>
    </xf>
    <xf numFmtId="165" fontId="27" fillId="0" borderId="44" xfId="4" applyFont="1" applyBorder="1" applyAlignment="1">
      <alignment vertical="center"/>
    </xf>
    <xf numFmtId="165" fontId="28" fillId="4" borderId="8" xfId="4" applyFont="1" applyFill="1" applyBorder="1" applyAlignment="1">
      <alignment horizontal="left" vertical="center"/>
    </xf>
    <xf numFmtId="0" fontId="27" fillId="6" borderId="55" xfId="0" applyNumberFormat="1" applyFont="1" applyFill="1" applyBorder="1" applyAlignment="1">
      <alignment horizontal="center" vertical="center"/>
    </xf>
    <xf numFmtId="9" fontId="28" fillId="0" borderId="0" xfId="10" applyFont="1" applyBorder="1" applyAlignment="1">
      <alignment horizontal="center" vertical="center"/>
    </xf>
    <xf numFmtId="0" fontId="28" fillId="0" borderId="3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27" fillId="0" borderId="8" xfId="0" applyFont="1" applyBorder="1" applyAlignment="1">
      <alignment vertical="center"/>
    </xf>
    <xf numFmtId="9" fontId="28" fillId="0" borderId="8" xfId="10" applyFont="1" applyBorder="1" applyAlignment="1">
      <alignment horizontal="center" vertical="center"/>
    </xf>
    <xf numFmtId="171" fontId="27" fillId="0" borderId="8" xfId="0" applyNumberFormat="1" applyFont="1" applyBorder="1" applyAlignment="1">
      <alignment vertical="center"/>
    </xf>
    <xf numFmtId="165" fontId="28" fillId="0" borderId="9" xfId="4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165" fontId="28" fillId="0" borderId="17" xfId="4" applyFont="1" applyBorder="1" applyAlignment="1">
      <alignment horizontal="center" vertical="center"/>
    </xf>
    <xf numFmtId="0" fontId="28" fillId="0" borderId="11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9" fontId="28" fillId="0" borderId="5" xfId="10" applyFont="1" applyBorder="1" applyAlignment="1">
      <alignment horizontal="center" vertical="center"/>
    </xf>
    <xf numFmtId="171" fontId="27" fillId="0" borderId="5" xfId="0" applyNumberFormat="1" applyFont="1" applyBorder="1" applyAlignment="1">
      <alignment vertical="center"/>
    </xf>
    <xf numFmtId="165" fontId="28" fillId="0" borderId="12" xfId="4" applyFont="1" applyBorder="1" applyAlignment="1">
      <alignment horizontal="center" vertical="center"/>
    </xf>
    <xf numFmtId="9" fontId="28" fillId="0" borderId="1" xfId="10" applyFont="1" applyBorder="1" applyAlignment="1">
      <alignment horizontal="center" vertical="center"/>
    </xf>
    <xf numFmtId="166" fontId="27" fillId="0" borderId="0" xfId="1" applyFont="1" applyAlignment="1">
      <alignment vertical="center"/>
    </xf>
    <xf numFmtId="0" fontId="27" fillId="0" borderId="27" xfId="0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horizontal="center" vertical="center"/>
    </xf>
    <xf numFmtId="182" fontId="27" fillId="0" borderId="44" xfId="0" applyNumberFormat="1" applyFont="1" applyFill="1" applyBorder="1" applyAlignment="1">
      <alignment horizontal="center" vertical="center"/>
    </xf>
    <xf numFmtId="166" fontId="27" fillId="0" borderId="0" xfId="0" applyNumberFormat="1" applyFont="1" applyAlignment="1">
      <alignment vertical="center"/>
    </xf>
    <xf numFmtId="0" fontId="8" fillId="0" borderId="1" xfId="7" applyFont="1" applyBorder="1" applyAlignment="1">
      <alignment horizontal="center" vertical="center"/>
    </xf>
    <xf numFmtId="0" fontId="8" fillId="0" borderId="6" xfId="7" applyFont="1" applyBorder="1" applyAlignment="1">
      <alignment horizontal="center" vertical="center"/>
    </xf>
    <xf numFmtId="0" fontId="8" fillId="0" borderId="7" xfId="7" applyFont="1" applyBorder="1" applyAlignment="1">
      <alignment horizontal="center" vertical="center"/>
    </xf>
    <xf numFmtId="0" fontId="8" fillId="0" borderId="8" xfId="7" applyFont="1" applyBorder="1" applyAlignment="1">
      <alignment horizontal="center" vertical="center"/>
    </xf>
    <xf numFmtId="0" fontId="8" fillId="0" borderId="9" xfId="7" applyFont="1" applyBorder="1" applyAlignment="1">
      <alignment horizontal="center" vertical="center"/>
    </xf>
    <xf numFmtId="0" fontId="8" fillId="0" borderId="11" xfId="7" applyFont="1" applyBorder="1" applyAlignment="1">
      <alignment horizontal="center" vertical="center"/>
    </xf>
    <xf numFmtId="0" fontId="8" fillId="0" borderId="5" xfId="7" applyFont="1" applyBorder="1" applyAlignment="1">
      <alignment horizontal="center" vertical="center"/>
    </xf>
    <xf numFmtId="0" fontId="8" fillId="0" borderId="12" xfId="7" applyFont="1" applyBorder="1" applyAlignment="1">
      <alignment horizontal="center" vertical="center"/>
    </xf>
    <xf numFmtId="0" fontId="8" fillId="0" borderId="2" xfId="7" applyFont="1" applyBorder="1" applyAlignment="1">
      <alignment horizontal="center" vertical="center"/>
    </xf>
    <xf numFmtId="0" fontId="8" fillId="0" borderId="4" xfId="7" applyFont="1" applyBorder="1" applyAlignment="1">
      <alignment horizontal="center" vertical="center"/>
    </xf>
    <xf numFmtId="43" fontId="8" fillId="0" borderId="7" xfId="7" applyNumberFormat="1" applyFont="1" applyBorder="1" applyAlignment="1">
      <alignment horizontal="left" vertical="center"/>
    </xf>
    <xf numFmtId="43" fontId="8" fillId="0" borderId="8" xfId="7" applyNumberFormat="1" applyFont="1" applyBorder="1" applyAlignment="1">
      <alignment horizontal="left" vertical="center"/>
    </xf>
    <xf numFmtId="43" fontId="8" fillId="0" borderId="9" xfId="7" applyNumberFormat="1" applyFont="1" applyBorder="1" applyAlignment="1">
      <alignment horizontal="left" vertical="center"/>
    </xf>
    <xf numFmtId="43" fontId="8" fillId="0" borderId="15" xfId="7" applyNumberFormat="1" applyFont="1" applyBorder="1" applyAlignment="1">
      <alignment horizontal="left" vertical="center"/>
    </xf>
    <xf numFmtId="43" fontId="8" fillId="0" borderId="0" xfId="7" applyNumberFormat="1" applyFont="1" applyBorder="1" applyAlignment="1">
      <alignment horizontal="left" vertical="center"/>
    </xf>
    <xf numFmtId="43" fontId="8" fillId="0" borderId="17" xfId="7" applyNumberFormat="1" applyFont="1" applyBorder="1" applyAlignment="1">
      <alignment horizontal="left" vertical="center"/>
    </xf>
    <xf numFmtId="169" fontId="6" fillId="0" borderId="3" xfId="7" applyNumberFormat="1" applyFont="1" applyBorder="1" applyAlignment="1">
      <alignment horizontal="right" vertical="center"/>
    </xf>
    <xf numFmtId="169" fontId="6" fillId="0" borderId="6" xfId="7" applyNumberFormat="1" applyFont="1" applyBorder="1" applyAlignment="1">
      <alignment horizontal="right" vertical="center"/>
    </xf>
    <xf numFmtId="43" fontId="23" fillId="0" borderId="7" xfId="1" applyNumberFormat="1" applyFont="1" applyFill="1" applyBorder="1" applyAlignment="1">
      <alignment horizontal="left" wrapText="1"/>
    </xf>
    <xf numFmtId="43" fontId="23" fillId="0" borderId="8" xfId="1" applyNumberFormat="1" applyFont="1" applyFill="1" applyBorder="1" applyAlignment="1">
      <alignment horizontal="left" wrapText="1"/>
    </xf>
    <xf numFmtId="43" fontId="23" fillId="0" borderId="9" xfId="1" applyNumberFormat="1" applyFont="1" applyFill="1" applyBorder="1" applyAlignment="1">
      <alignment horizontal="left" wrapText="1"/>
    </xf>
    <xf numFmtId="43" fontId="8" fillId="0" borderId="11" xfId="7" applyNumberFormat="1" applyFont="1" applyBorder="1" applyAlignment="1">
      <alignment horizontal="left" vertical="center"/>
    </xf>
    <xf numFmtId="43" fontId="8" fillId="0" borderId="5" xfId="7" applyNumberFormat="1" applyFont="1" applyBorder="1" applyAlignment="1">
      <alignment horizontal="left" vertical="center"/>
    </xf>
    <xf numFmtId="43" fontId="8" fillId="0" borderId="12" xfId="7" applyNumberFormat="1" applyFont="1" applyBorder="1" applyAlignment="1">
      <alignment horizontal="left" vertical="center"/>
    </xf>
    <xf numFmtId="0" fontId="8" fillId="0" borderId="15" xfId="7" applyFont="1" applyBorder="1" applyAlignment="1">
      <alignment horizontal="center" vertical="center"/>
    </xf>
    <xf numFmtId="0" fontId="8" fillId="0" borderId="17" xfId="7" applyFont="1" applyBorder="1" applyAlignment="1">
      <alignment horizontal="center" vertical="center"/>
    </xf>
    <xf numFmtId="0" fontId="8" fillId="0" borderId="9" xfId="7" applyFont="1" applyBorder="1" applyAlignment="1">
      <alignment horizontal="center" vertical="center" wrapText="1"/>
    </xf>
    <xf numFmtId="0" fontId="8" fillId="0" borderId="17" xfId="7" applyFont="1" applyBorder="1" applyAlignment="1">
      <alignment horizontal="center" vertical="center" wrapText="1"/>
    </xf>
    <xf numFmtId="0" fontId="21" fillId="0" borderId="1" xfId="7" applyFont="1" applyBorder="1" applyAlignment="1">
      <alignment horizontal="left" vertical="center"/>
    </xf>
    <xf numFmtId="0" fontId="21" fillId="0" borderId="6" xfId="7" applyFont="1" applyBorder="1" applyAlignment="1">
      <alignment horizontal="left" vertical="center"/>
    </xf>
    <xf numFmtId="0" fontId="21" fillId="0" borderId="1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8" fillId="0" borderId="12" xfId="7" applyFont="1" applyBorder="1" applyAlignment="1">
      <alignment horizontal="center" vertical="center" wrapText="1"/>
    </xf>
    <xf numFmtId="0" fontId="3" fillId="0" borderId="7" xfId="7" applyFont="1" applyBorder="1" applyAlignment="1">
      <alignment horizontal="center"/>
    </xf>
    <xf numFmtId="0" fontId="3" fillId="0" borderId="8" xfId="7" applyFont="1" applyBorder="1" applyAlignment="1">
      <alignment horizontal="center"/>
    </xf>
    <xf numFmtId="0" fontId="3" fillId="0" borderId="9" xfId="7" applyFont="1" applyBorder="1" applyAlignment="1">
      <alignment horizontal="center"/>
    </xf>
    <xf numFmtId="0" fontId="3" fillId="0" borderId="15" xfId="7" applyFont="1" applyBorder="1" applyAlignment="1">
      <alignment horizontal="center"/>
    </xf>
    <xf numFmtId="0" fontId="3" fillId="0" borderId="0" xfId="7" applyFont="1" applyBorder="1" applyAlignment="1">
      <alignment horizontal="center"/>
    </xf>
    <xf numFmtId="0" fontId="3" fillId="0" borderId="17" xfId="7" applyFont="1" applyBorder="1" applyAlignment="1">
      <alignment horizontal="center"/>
    </xf>
    <xf numFmtId="0" fontId="3" fillId="0" borderId="11" xfId="7" applyFont="1" applyBorder="1" applyAlignment="1">
      <alignment horizontal="center"/>
    </xf>
    <xf numFmtId="0" fontId="3" fillId="0" borderId="5" xfId="7" applyFont="1" applyBorder="1" applyAlignment="1">
      <alignment horizontal="center"/>
    </xf>
    <xf numFmtId="0" fontId="3" fillId="0" borderId="12" xfId="7" applyFont="1" applyBorder="1" applyAlignment="1">
      <alignment horizontal="center"/>
    </xf>
    <xf numFmtId="0" fontId="2" fillId="0" borderId="15" xfId="7" applyFont="1" applyBorder="1" applyAlignment="1">
      <alignment horizontal="center"/>
    </xf>
    <xf numFmtId="0" fontId="2" fillId="0" borderId="0" xfId="7" applyFont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1" fillId="0" borderId="3" xfId="7" applyFont="1" applyBorder="1" applyAlignment="1">
      <alignment horizontal="center" vertical="center"/>
    </xf>
    <xf numFmtId="0" fontId="8" fillId="0" borderId="7" xfId="7" applyFont="1" applyBorder="1" applyAlignment="1">
      <alignment horizontal="left" vertical="center"/>
    </xf>
    <xf numFmtId="0" fontId="8" fillId="0" borderId="8" xfId="7" applyFont="1" applyBorder="1" applyAlignment="1">
      <alignment horizontal="left" vertical="center"/>
    </xf>
    <xf numFmtId="0" fontId="8" fillId="0" borderId="9" xfId="7" applyFont="1" applyBorder="1" applyAlignment="1">
      <alignment horizontal="left" vertical="center"/>
    </xf>
    <xf numFmtId="0" fontId="8" fillId="0" borderId="7" xfId="7" applyFont="1" applyBorder="1" applyAlignment="1">
      <alignment horizontal="right" vertical="center"/>
    </xf>
    <xf numFmtId="0" fontId="8" fillId="0" borderId="8" xfId="7" applyFont="1" applyBorder="1" applyAlignment="1">
      <alignment horizontal="right" vertical="center"/>
    </xf>
    <xf numFmtId="0" fontId="8" fillId="0" borderId="9" xfId="7" applyFont="1" applyBorder="1" applyAlignment="1">
      <alignment horizontal="right" vertical="center"/>
    </xf>
    <xf numFmtId="0" fontId="8" fillId="0" borderId="15" xfId="7" applyFont="1" applyBorder="1" applyAlignment="1">
      <alignment horizontal="left" vertical="center" wrapText="1"/>
    </xf>
    <xf numFmtId="0" fontId="8" fillId="0" borderId="17" xfId="7" applyFont="1" applyBorder="1" applyAlignment="1">
      <alignment horizontal="left" vertical="center" wrapText="1"/>
    </xf>
    <xf numFmtId="49" fontId="20" fillId="0" borderId="1" xfId="7" applyNumberFormat="1" applyFont="1" applyBorder="1" applyAlignment="1">
      <alignment horizontal="center" vertical="center"/>
    </xf>
    <xf numFmtId="0" fontId="20" fillId="0" borderId="6" xfId="7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69" fontId="6" fillId="0" borderId="3" xfId="0" applyNumberFormat="1" applyFont="1" applyBorder="1" applyAlignment="1">
      <alignment horizontal="right" vertical="center"/>
    </xf>
    <xf numFmtId="169" fontId="6" fillId="0" borderId="6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9" fontId="6" fillId="0" borderId="11" xfId="7" applyNumberFormat="1" applyFont="1" applyBorder="1" applyAlignment="1">
      <alignment horizontal="right" vertical="center"/>
    </xf>
    <xf numFmtId="169" fontId="6" fillId="0" borderId="12" xfId="7" applyNumberFormat="1" applyFont="1" applyBorder="1" applyAlignment="1">
      <alignment horizontal="right" vertical="center"/>
    </xf>
    <xf numFmtId="180" fontId="20" fillId="0" borderId="1" xfId="7" applyNumberFormat="1" applyFont="1" applyBorder="1" applyAlignment="1">
      <alignment horizontal="center" vertical="center"/>
    </xf>
    <xf numFmtId="180" fontId="20" fillId="0" borderId="6" xfId="7" applyNumberFormat="1" applyFont="1" applyBorder="1" applyAlignment="1">
      <alignment horizontal="center" vertical="center"/>
    </xf>
    <xf numFmtId="0" fontId="8" fillId="0" borderId="3" xfId="7" applyFont="1" applyBorder="1" applyAlignment="1">
      <alignment horizontal="center" vertical="center"/>
    </xf>
    <xf numFmtId="0" fontId="8" fillId="0" borderId="2" xfId="7" applyFont="1" applyBorder="1" applyAlignment="1">
      <alignment horizontal="center" vertical="center" wrapText="1"/>
    </xf>
    <xf numFmtId="0" fontId="8" fillId="0" borderId="4" xfId="7" applyFont="1" applyBorder="1" applyAlignment="1">
      <alignment horizontal="center" vertical="center" wrapText="1"/>
    </xf>
    <xf numFmtId="0" fontId="8" fillId="0" borderId="0" xfId="7" applyFont="1" applyBorder="1" applyAlignment="1">
      <alignment horizontal="center" vertical="center"/>
    </xf>
    <xf numFmtId="0" fontId="8" fillId="0" borderId="15" xfId="7" applyFont="1" applyBorder="1" applyAlignment="1">
      <alignment horizontal="left" vertical="center"/>
    </xf>
    <xf numFmtId="0" fontId="8" fillId="0" borderId="0" xfId="7" applyFont="1" applyBorder="1" applyAlignment="1">
      <alignment horizontal="left" vertical="center"/>
    </xf>
    <xf numFmtId="0" fontId="8" fillId="0" borderId="17" xfId="7" applyFont="1" applyBorder="1" applyAlignment="1">
      <alignment horizontal="left" vertical="center"/>
    </xf>
    <xf numFmtId="0" fontId="8" fillId="0" borderId="11" xfId="7" applyFont="1" applyBorder="1" applyAlignment="1">
      <alignment horizontal="left" vertical="center"/>
    </xf>
    <xf numFmtId="0" fontId="8" fillId="0" borderId="5" xfId="7" applyFont="1" applyBorder="1" applyAlignment="1">
      <alignment horizontal="left" vertical="center"/>
    </xf>
    <xf numFmtId="0" fontId="8" fillId="0" borderId="12" xfId="7" applyFont="1" applyBorder="1" applyAlignment="1">
      <alignment horizontal="left" vertical="center"/>
    </xf>
    <xf numFmtId="0" fontId="8" fillId="0" borderId="7" xfId="7" applyFont="1" applyBorder="1" applyAlignment="1">
      <alignment vertical="center"/>
    </xf>
    <xf numFmtId="0" fontId="8" fillId="0" borderId="8" xfId="7" applyFont="1" applyBorder="1" applyAlignment="1">
      <alignment vertical="center"/>
    </xf>
    <xf numFmtId="0" fontId="8" fillId="0" borderId="9" xfId="7" applyFont="1" applyBorder="1" applyAlignment="1">
      <alignment vertical="center"/>
    </xf>
    <xf numFmtId="0" fontId="8" fillId="0" borderId="15" xfId="7" applyFont="1" applyBorder="1" applyAlignment="1">
      <alignment vertical="center"/>
    </xf>
    <xf numFmtId="0" fontId="8" fillId="0" borderId="0" xfId="7" applyFont="1" applyBorder="1" applyAlignment="1">
      <alignment vertical="center"/>
    </xf>
    <xf numFmtId="0" fontId="8" fillId="0" borderId="17" xfId="7" applyFont="1" applyBorder="1" applyAlignment="1">
      <alignment vertical="center"/>
    </xf>
    <xf numFmtId="0" fontId="8" fillId="0" borderId="11" xfId="7" applyFont="1" applyBorder="1" applyAlignment="1">
      <alignment vertical="center"/>
    </xf>
    <xf numFmtId="0" fontId="8" fillId="0" borderId="5" xfId="7" applyFont="1" applyBorder="1" applyAlignment="1">
      <alignment vertical="center"/>
    </xf>
    <xf numFmtId="0" fontId="8" fillId="0" borderId="12" xfId="7" applyFont="1" applyBorder="1" applyAlignment="1">
      <alignment vertical="center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2" fillId="0" borderId="3" xfId="7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2" fillId="0" borderId="6" xfId="7" applyFont="1" applyBorder="1" applyAlignment="1">
      <alignment horizontal="center"/>
    </xf>
    <xf numFmtId="0" fontId="5" fillId="0" borderId="3" xfId="7" applyFont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6" xfId="7" applyFont="1" applyBorder="1" applyAlignment="1">
      <alignment horizontal="center" vertical="center"/>
    </xf>
    <xf numFmtId="0" fontId="4" fillId="0" borderId="3" xfId="7" applyFont="1" applyBorder="1" applyAlignment="1">
      <alignment horizontal="center" vertical="center" wrapText="1"/>
    </xf>
    <xf numFmtId="0" fontId="4" fillId="0" borderId="1" xfId="7" applyFont="1" applyBorder="1" applyAlignment="1">
      <alignment horizontal="center" vertical="center" wrapText="1"/>
    </xf>
    <xf numFmtId="0" fontId="4" fillId="0" borderId="6" xfId="7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/>
    </xf>
    <xf numFmtId="2" fontId="20" fillId="0" borderId="1" xfId="7" applyNumberFormat="1" applyFont="1" applyBorder="1" applyAlignment="1">
      <alignment horizontal="center" vertical="center"/>
    </xf>
    <xf numFmtId="2" fontId="20" fillId="0" borderId="6" xfId="7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" fillId="0" borderId="0" xfId="7" applyFont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7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70" fontId="4" fillId="0" borderId="0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10" fillId="0" borderId="11" xfId="7" applyFont="1" applyFill="1" applyBorder="1" applyAlignment="1">
      <alignment horizontal="left"/>
    </xf>
    <xf numFmtId="0" fontId="10" fillId="0" borderId="5" xfId="7" applyFont="1" applyFill="1" applyBorder="1" applyAlignment="1">
      <alignment horizontal="left"/>
    </xf>
    <xf numFmtId="0" fontId="10" fillId="0" borderId="12" xfId="7" applyFont="1" applyFill="1" applyBorder="1" applyAlignment="1">
      <alignment horizontal="left"/>
    </xf>
    <xf numFmtId="0" fontId="16" fillId="0" borderId="3" xfId="7" applyFont="1" applyFill="1" applyBorder="1" applyAlignment="1">
      <alignment horizontal="center"/>
    </xf>
    <xf numFmtId="0" fontId="16" fillId="0" borderId="1" xfId="7" applyFont="1" applyFill="1" applyBorder="1" applyAlignment="1">
      <alignment horizontal="center"/>
    </xf>
    <xf numFmtId="0" fontId="16" fillId="0" borderId="6" xfId="7" applyFont="1" applyFill="1" applyBorder="1" applyAlignment="1">
      <alignment horizontal="center"/>
    </xf>
    <xf numFmtId="0" fontId="19" fillId="0" borderId="19" xfId="7" applyFont="1" applyFill="1" applyBorder="1" applyAlignment="1">
      <alignment horizontal="center"/>
    </xf>
    <xf numFmtId="0" fontId="16" fillId="0" borderId="3" xfId="7" applyNumberFormat="1" applyFont="1" applyFill="1" applyBorder="1" applyAlignment="1">
      <alignment horizontal="center"/>
    </xf>
    <xf numFmtId="0" fontId="16" fillId="0" borderId="1" xfId="7" quotePrefix="1" applyNumberFormat="1" applyFont="1" applyFill="1" applyBorder="1" applyAlignment="1">
      <alignment horizontal="center"/>
    </xf>
    <xf numFmtId="0" fontId="16" fillId="0" borderId="6" xfId="7" quotePrefix="1" applyNumberFormat="1" applyFont="1" applyFill="1" applyBorder="1" applyAlignment="1">
      <alignment horizontal="center"/>
    </xf>
    <xf numFmtId="0" fontId="10" fillId="0" borderId="15" xfId="7" applyFont="1" applyFill="1" applyBorder="1" applyAlignment="1">
      <alignment horizontal="left"/>
    </xf>
    <xf numFmtId="0" fontId="10" fillId="0" borderId="0" xfId="7" applyFont="1" applyFill="1" applyBorder="1" applyAlignment="1">
      <alignment horizontal="left"/>
    </xf>
    <xf numFmtId="0" fontId="10" fillId="0" borderId="17" xfId="7" applyFont="1" applyFill="1" applyBorder="1" applyAlignment="1">
      <alignment horizontal="left"/>
    </xf>
    <xf numFmtId="0" fontId="11" fillId="0" borderId="0" xfId="7" applyFont="1" applyAlignment="1">
      <alignment horizontal="center"/>
    </xf>
    <xf numFmtId="0" fontId="4" fillId="0" borderId="0" xfId="7" applyNumberFormat="1" applyFont="1" applyAlignment="1">
      <alignment horizontal="left"/>
    </xf>
    <xf numFmtId="0" fontId="4" fillId="0" borderId="0" xfId="7" applyFont="1" applyAlignment="1">
      <alignment horizontal="justify" wrapText="1"/>
    </xf>
    <xf numFmtId="0" fontId="19" fillId="0" borderId="2" xfId="7" applyFont="1" applyFill="1" applyBorder="1" applyAlignment="1">
      <alignment horizontal="center" vertical="center"/>
    </xf>
    <xf numFmtId="0" fontId="19" fillId="0" borderId="4" xfId="7" applyFont="1" applyFill="1" applyBorder="1" applyAlignment="1">
      <alignment horizontal="center" vertical="center"/>
    </xf>
    <xf numFmtId="0" fontId="19" fillId="0" borderId="7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9" fillId="0" borderId="9" xfId="7" applyFont="1" applyFill="1" applyBorder="1" applyAlignment="1">
      <alignment horizontal="center" vertical="center"/>
    </xf>
    <xf numFmtId="0" fontId="19" fillId="0" borderId="15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17" xfId="7" applyFont="1" applyFill="1" applyBorder="1" applyAlignment="1">
      <alignment horizontal="center" vertical="center"/>
    </xf>
    <xf numFmtId="173" fontId="19" fillId="0" borderId="2" xfId="7" applyNumberFormat="1" applyFont="1" applyFill="1" applyBorder="1" applyAlignment="1">
      <alignment horizontal="center" vertical="center"/>
    </xf>
    <xf numFmtId="173" fontId="19" fillId="0" borderId="4" xfId="7" applyNumberFormat="1" applyFont="1" applyFill="1" applyBorder="1" applyAlignment="1">
      <alignment horizontal="center" vertical="center"/>
    </xf>
    <xf numFmtId="0" fontId="10" fillId="0" borderId="7" xfId="7" applyFont="1" applyFill="1" applyBorder="1" applyAlignment="1">
      <alignment horizontal="left"/>
    </xf>
    <xf numFmtId="0" fontId="10" fillId="0" borderId="8" xfId="7" applyFont="1" applyFill="1" applyBorder="1" applyAlignment="1">
      <alignment horizontal="left"/>
    </xf>
    <xf numFmtId="0" fontId="10" fillId="0" borderId="9" xfId="7" applyFont="1" applyFill="1" applyBorder="1" applyAlignment="1">
      <alignment horizontal="left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71" fontId="7" fillId="2" borderId="47" xfId="0" applyNumberFormat="1" applyFont="1" applyFill="1" applyBorder="1" applyAlignment="1">
      <alignment vertical="center"/>
    </xf>
    <xf numFmtId="171" fontId="7" fillId="2" borderId="46" xfId="0" applyNumberFormat="1" applyFont="1" applyFill="1" applyBorder="1" applyAlignment="1">
      <alignment vertical="center"/>
    </xf>
    <xf numFmtId="171" fontId="7" fillId="2" borderId="13" xfId="0" applyNumberFormat="1" applyFont="1" applyFill="1" applyBorder="1" applyAlignment="1">
      <alignment horizontal="center" vertical="center"/>
    </xf>
    <xf numFmtId="171" fontId="7" fillId="2" borderId="18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8" fillId="0" borderId="14" xfId="7" applyFont="1" applyBorder="1" applyAlignment="1">
      <alignment horizontal="center" vertical="center"/>
    </xf>
    <xf numFmtId="179" fontId="20" fillId="0" borderId="1" xfId="7" applyNumberFormat="1" applyFont="1" applyBorder="1" applyAlignment="1">
      <alignment horizontal="center" vertical="center"/>
    </xf>
    <xf numFmtId="179" fontId="0" fillId="0" borderId="6" xfId="0" applyNumberFormat="1" applyBorder="1" applyAlignment="1">
      <alignment vertical="top" wrapText="1"/>
    </xf>
    <xf numFmtId="0" fontId="28" fillId="2" borderId="38" xfId="0" applyFont="1" applyFill="1" applyBorder="1" applyAlignment="1">
      <alignment horizontal="center" vertical="center"/>
    </xf>
    <xf numFmtId="0" fontId="28" fillId="2" borderId="40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7" fillId="0" borderId="0" xfId="0" applyNumberFormat="1" applyFont="1" applyBorder="1" applyAlignment="1">
      <alignment horizontal="center" vertical="center"/>
    </xf>
    <xf numFmtId="0" fontId="28" fillId="2" borderId="59" xfId="0" applyFont="1" applyFill="1" applyBorder="1" applyAlignment="1">
      <alignment horizontal="center" vertical="center"/>
    </xf>
    <xf numFmtId="0" fontId="28" fillId="2" borderId="16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165" fontId="23" fillId="3" borderId="27" xfId="4" applyFont="1" applyFill="1" applyBorder="1" applyAlignment="1">
      <alignment horizontal="center"/>
    </xf>
    <xf numFmtId="165" fontId="23" fillId="3" borderId="24" xfId="4" applyFont="1" applyFill="1" applyBorder="1" applyAlignment="1">
      <alignment horizontal="center"/>
    </xf>
    <xf numFmtId="165" fontId="23" fillId="3" borderId="29" xfId="4" applyFont="1" applyFill="1" applyBorder="1" applyAlignment="1">
      <alignment horizontal="center"/>
    </xf>
    <xf numFmtId="165" fontId="23" fillId="3" borderId="54" xfId="4" applyFont="1" applyFill="1" applyBorder="1" applyAlignment="1">
      <alignment horizontal="center"/>
    </xf>
    <xf numFmtId="165" fontId="23" fillId="3" borderId="35" xfId="4" applyFont="1" applyFill="1" applyBorder="1" applyAlignment="1">
      <alignment horizontal="center"/>
    </xf>
    <xf numFmtId="0" fontId="23" fillId="3" borderId="48" xfId="7" applyFont="1" applyFill="1" applyBorder="1" applyAlignment="1">
      <alignment vertical="center" wrapText="1"/>
    </xf>
    <xf numFmtId="0" fontId="23" fillId="3" borderId="40" xfId="7" applyFont="1" applyFill="1" applyBorder="1" applyAlignment="1">
      <alignment vertical="center" wrapText="1"/>
    </xf>
    <xf numFmtId="176" fontId="16" fillId="3" borderId="24" xfId="7" applyNumberFormat="1" applyFont="1" applyFill="1" applyBorder="1" applyAlignment="1">
      <alignment horizontal="center" vertical="center" wrapText="1"/>
    </xf>
    <xf numFmtId="176" fontId="16" fillId="3" borderId="18" xfId="7" applyNumberFormat="1" applyFont="1" applyFill="1" applyBorder="1" applyAlignment="1">
      <alignment horizontal="center" vertical="center" wrapText="1"/>
    </xf>
    <xf numFmtId="176" fontId="31" fillId="3" borderId="24" xfId="7" applyNumberFormat="1" applyFont="1" applyFill="1" applyBorder="1" applyAlignment="1">
      <alignment horizontal="center" vertical="center" wrapText="1"/>
    </xf>
    <xf numFmtId="176" fontId="31" fillId="3" borderId="18" xfId="7" applyNumberFormat="1" applyFont="1" applyFill="1" applyBorder="1" applyAlignment="1">
      <alignment horizontal="center" vertical="center" wrapText="1"/>
    </xf>
    <xf numFmtId="175" fontId="16" fillId="3" borderId="26" xfId="11" applyNumberFormat="1" applyFont="1" applyFill="1" applyBorder="1" applyAlignment="1">
      <alignment horizontal="center" vertical="center" wrapText="1"/>
    </xf>
    <xf numFmtId="175" fontId="16" fillId="3" borderId="46" xfId="11" applyNumberFormat="1" applyFont="1" applyFill="1" applyBorder="1" applyAlignment="1">
      <alignment horizontal="center" vertical="center" wrapText="1"/>
    </xf>
    <xf numFmtId="165" fontId="23" fillId="3" borderId="55" xfId="4" applyFont="1" applyFill="1" applyBorder="1" applyAlignment="1">
      <alignment horizontal="center"/>
    </xf>
    <xf numFmtId="0" fontId="23" fillId="3" borderId="49" xfId="7" applyFont="1" applyFill="1" applyBorder="1" applyAlignment="1">
      <alignment vertical="center" wrapText="1"/>
    </xf>
    <xf numFmtId="176" fontId="16" fillId="3" borderId="29" xfId="7" applyNumberFormat="1" applyFont="1" applyFill="1" applyBorder="1" applyAlignment="1">
      <alignment horizontal="center" vertical="center" wrapText="1"/>
    </xf>
    <xf numFmtId="176" fontId="31" fillId="3" borderId="29" xfId="7" applyNumberFormat="1" applyFont="1" applyFill="1" applyBorder="1" applyAlignment="1">
      <alignment horizontal="center" vertical="center" wrapText="1"/>
    </xf>
    <xf numFmtId="175" fontId="16" fillId="3" borderId="30" xfId="11" applyNumberFormat="1" applyFont="1" applyFill="1" applyBorder="1" applyAlignment="1">
      <alignment horizontal="center" vertical="center" wrapText="1"/>
    </xf>
    <xf numFmtId="175" fontId="16" fillId="3" borderId="26" xfId="10" applyNumberFormat="1" applyFont="1" applyFill="1" applyBorder="1" applyAlignment="1">
      <alignment horizontal="center" vertical="center" wrapText="1"/>
    </xf>
    <xf numFmtId="175" fontId="16" fillId="3" borderId="30" xfId="10" applyNumberFormat="1" applyFont="1" applyFill="1" applyBorder="1" applyAlignment="1">
      <alignment horizontal="center" vertical="center" wrapText="1"/>
    </xf>
    <xf numFmtId="4" fontId="16" fillId="7" borderId="7" xfId="7" applyNumberFormat="1" applyFont="1" applyFill="1" applyBorder="1" applyAlignment="1">
      <alignment horizontal="left" vertical="center" wrapText="1"/>
    </xf>
    <xf numFmtId="4" fontId="16" fillId="7" borderId="8" xfId="7" applyNumberFormat="1" applyFont="1" applyFill="1" applyBorder="1" applyAlignment="1">
      <alignment horizontal="left" vertical="center" wrapText="1"/>
    </xf>
    <xf numFmtId="4" fontId="16" fillId="7" borderId="51" xfId="7" applyNumberFormat="1" applyFont="1" applyFill="1" applyBorder="1" applyAlignment="1">
      <alignment horizontal="left" vertical="center" wrapText="1"/>
    </xf>
    <xf numFmtId="4" fontId="16" fillId="7" borderId="31" xfId="7" applyNumberFormat="1" applyFont="1" applyFill="1" applyBorder="1" applyAlignment="1">
      <alignment horizontal="left" vertical="center" wrapText="1"/>
    </xf>
    <xf numFmtId="0" fontId="16" fillId="7" borderId="50" xfId="7" applyFont="1" applyFill="1" applyBorder="1" applyAlignment="1">
      <alignment horizontal="left" vertical="center" wrapText="1"/>
    </xf>
    <xf numFmtId="0" fontId="16" fillId="7" borderId="25" xfId="7" applyFont="1" applyFill="1" applyBorder="1" applyAlignment="1">
      <alignment horizontal="left" vertical="center" wrapText="1"/>
    </xf>
    <xf numFmtId="0" fontId="16" fillId="7" borderId="51" xfId="7" applyFont="1" applyFill="1" applyBorder="1" applyAlignment="1">
      <alignment horizontal="left" vertical="center" wrapText="1"/>
    </xf>
    <xf numFmtId="0" fontId="16" fillId="7" borderId="31" xfId="7" applyFont="1" applyFill="1" applyBorder="1" applyAlignment="1">
      <alignment horizontal="left" vertical="center" wrapText="1"/>
    </xf>
    <xf numFmtId="10" fontId="16" fillId="3" borderId="26" xfId="11" applyNumberFormat="1" applyFont="1" applyFill="1" applyBorder="1" applyAlignment="1">
      <alignment horizontal="center" vertical="center" wrapText="1"/>
    </xf>
    <xf numFmtId="10" fontId="16" fillId="3" borderId="30" xfId="11" applyNumberFormat="1" applyFont="1" applyFill="1" applyBorder="1" applyAlignment="1">
      <alignment horizontal="center" vertical="center" wrapText="1"/>
    </xf>
    <xf numFmtId="0" fontId="23" fillId="3" borderId="29" xfId="7" applyFont="1" applyFill="1" applyBorder="1" applyAlignment="1">
      <alignment horizontal="center" vertical="center" wrapText="1"/>
    </xf>
    <xf numFmtId="4" fontId="23" fillId="3" borderId="50" xfId="7" applyNumberFormat="1" applyFont="1" applyFill="1" applyBorder="1" applyAlignment="1">
      <alignment vertical="center" wrapText="1"/>
    </xf>
    <xf numFmtId="0" fontId="23" fillId="3" borderId="51" xfId="7" applyFont="1" applyFill="1" applyBorder="1" applyAlignment="1">
      <alignment vertical="center" wrapText="1"/>
    </xf>
    <xf numFmtId="0" fontId="23" fillId="3" borderId="48" xfId="7" applyFont="1" applyFill="1" applyBorder="1" applyAlignment="1">
      <alignment horizontal="left" vertical="center" wrapText="1"/>
    </xf>
    <xf numFmtId="0" fontId="23" fillId="3" borderId="49" xfId="7" applyFont="1" applyFill="1" applyBorder="1" applyAlignment="1">
      <alignment horizontal="left" vertical="center" wrapText="1"/>
    </xf>
    <xf numFmtId="4" fontId="29" fillId="3" borderId="7" xfId="7" applyNumberFormat="1" applyFont="1" applyFill="1" applyBorder="1" applyAlignment="1">
      <alignment horizontal="center"/>
    </xf>
    <xf numFmtId="4" fontId="29" fillId="3" borderId="8" xfId="7" applyNumberFormat="1" applyFont="1" applyFill="1" applyBorder="1" applyAlignment="1">
      <alignment horizontal="center"/>
    </xf>
    <xf numFmtId="4" fontId="29" fillId="3" borderId="9" xfId="7" applyNumberFormat="1" applyFont="1" applyFill="1" applyBorder="1" applyAlignment="1">
      <alignment horizontal="center"/>
    </xf>
    <xf numFmtId="4" fontId="30" fillId="3" borderId="15" xfId="7" applyNumberFormat="1" applyFont="1" applyFill="1" applyBorder="1" applyAlignment="1">
      <alignment horizontal="center" vertical="center" wrapText="1"/>
    </xf>
    <xf numFmtId="4" fontId="30" fillId="3" borderId="0" xfId="7" applyNumberFormat="1" applyFont="1" applyFill="1" applyBorder="1" applyAlignment="1">
      <alignment horizontal="center" vertical="center" wrapText="1"/>
    </xf>
    <xf numFmtId="4" fontId="30" fillId="3" borderId="17" xfId="7" applyNumberFormat="1" applyFont="1" applyFill="1" applyBorder="1" applyAlignment="1">
      <alignment horizontal="center" vertical="center" wrapText="1"/>
    </xf>
    <xf numFmtId="4" fontId="16" fillId="7" borderId="7" xfId="7" applyNumberFormat="1" applyFont="1" applyFill="1" applyBorder="1" applyAlignment="1">
      <alignment horizontal="left" vertical="center"/>
    </xf>
    <xf numFmtId="4" fontId="16" fillId="7" borderId="8" xfId="7" applyNumberFormat="1" applyFont="1" applyFill="1" applyBorder="1" applyAlignment="1">
      <alignment horizontal="left" vertical="center"/>
    </xf>
    <xf numFmtId="4" fontId="16" fillId="7" borderId="51" xfId="7" applyNumberFormat="1" applyFont="1" applyFill="1" applyBorder="1" applyAlignment="1">
      <alignment horizontal="left" vertical="center"/>
    </xf>
    <xf numFmtId="4" fontId="16" fillId="7" borderId="31" xfId="7" applyNumberFormat="1" applyFont="1" applyFill="1" applyBorder="1" applyAlignment="1">
      <alignment horizontal="left" vertical="center"/>
    </xf>
    <xf numFmtId="2" fontId="0" fillId="0" borderId="6" xfId="0" applyNumberFormat="1" applyBorder="1" applyAlignment="1">
      <alignment vertical="top" wrapText="1"/>
    </xf>
    <xf numFmtId="179" fontId="23" fillId="0" borderId="6" xfId="7" applyNumberFormat="1" applyBorder="1" applyAlignment="1">
      <alignment vertical="top" wrapText="1"/>
    </xf>
    <xf numFmtId="0" fontId="23" fillId="0" borderId="8" xfId="7" applyBorder="1" applyAlignment="1">
      <alignment vertical="top" wrapText="1"/>
    </xf>
    <xf numFmtId="0" fontId="23" fillId="0" borderId="9" xfId="7" applyBorder="1" applyAlignment="1">
      <alignment vertical="top" wrapText="1"/>
    </xf>
    <xf numFmtId="0" fontId="23" fillId="0" borderId="15" xfId="7" applyBorder="1" applyAlignment="1">
      <alignment vertical="top" wrapText="1"/>
    </xf>
    <xf numFmtId="0" fontId="23" fillId="0" borderId="0" xfId="7" applyAlignment="1">
      <alignment vertical="top" wrapText="1"/>
    </xf>
    <xf numFmtId="0" fontId="23" fillId="0" borderId="17" xfId="7" applyBorder="1" applyAlignment="1">
      <alignment vertical="top" wrapText="1"/>
    </xf>
    <xf numFmtId="0" fontId="23" fillId="0" borderId="11" xfId="7" applyBorder="1" applyAlignment="1">
      <alignment vertical="top" wrapText="1"/>
    </xf>
    <xf numFmtId="0" fontId="23" fillId="0" borderId="5" xfId="7" applyBorder="1" applyAlignment="1">
      <alignment vertical="top" wrapText="1"/>
    </xf>
    <xf numFmtId="0" fontId="23" fillId="0" borderId="12" xfId="7" applyBorder="1" applyAlignment="1">
      <alignment vertical="top" wrapText="1"/>
    </xf>
    <xf numFmtId="0" fontId="23" fillId="0" borderId="1" xfId="7" applyBorder="1" applyAlignment="1">
      <alignment vertical="top" wrapText="1"/>
    </xf>
    <xf numFmtId="0" fontId="23" fillId="0" borderId="6" xfId="7" applyBorder="1" applyAlignment="1">
      <alignment vertical="top" wrapText="1"/>
    </xf>
    <xf numFmtId="179" fontId="20" fillId="0" borderId="6" xfId="7" applyNumberFormat="1" applyFont="1" applyBorder="1" applyAlignment="1">
      <alignment horizontal="center" vertical="center"/>
    </xf>
    <xf numFmtId="0" fontId="8" fillId="0" borderId="3" xfId="7" applyFont="1" applyBorder="1" applyAlignment="1">
      <alignment horizontal="left" vertical="center"/>
    </xf>
    <xf numFmtId="0" fontId="8" fillId="0" borderId="1" xfId="7" applyFont="1" applyBorder="1" applyAlignment="1">
      <alignment horizontal="left" vertical="center"/>
    </xf>
    <xf numFmtId="0" fontId="8" fillId="0" borderId="6" xfId="7" applyFont="1" applyBorder="1" applyAlignment="1">
      <alignment horizontal="left" vertical="center"/>
    </xf>
  </cellXfs>
  <cellStyles count="13">
    <cellStyle name="Millares" xfId="1" builtinId="3"/>
    <cellStyle name="Millares 2" xfId="2"/>
    <cellStyle name="Millares 2 3" xfId="3"/>
    <cellStyle name="Moneda" xfId="4" builtinId="4"/>
    <cellStyle name="Moneda 2" xfId="5"/>
    <cellStyle name="Normal" xfId="0" builtinId="0"/>
    <cellStyle name="Normal 2" xfId="6"/>
    <cellStyle name="Normal 2 2" xfId="7"/>
    <cellStyle name="Normal 2 3" xfId="8"/>
    <cellStyle name="Normal 4" xfId="9"/>
    <cellStyle name="Porcentaje" xfId="10" builtinId="5"/>
    <cellStyle name="Porcentual 2" xfId="11"/>
    <cellStyle name="Porcentual 4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externalLink" Target="externalLinks/externalLink1.xml"/><Relationship Id="rId159" Type="http://schemas.openxmlformats.org/officeDocument/2006/relationships/externalLink" Target="externalLinks/externalLink6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7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externalLink" Target="externalLinks/externalLink8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externalLink" Target="externalLinks/externalLink3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Corporaci&#243;n%20Proyectos%20Desarrollo%20y%20Vida/Proyectos%202013/Morales/EL%20DIQUE%20TRASNOCHADO/PRESUPUESTO%20Y%20CRONOGRAMA/PRESUPUESTO,_CRONOGRAMA_Y_APUS%20EL%20DIQU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proy%20rio/CALLE%20DEL%20MUERTO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Corporaci&#243;n%20Proyectos%20Desarrollo%20y%20Vida/Proyectos%202013/Charta/Acueducto%20Trincheras/PRESUPUESTO%20Y%20CRONOGRAMA/PRESUPUESTO,_CRONOGRAMA_Y_APUS%20TRINCHERAS%20(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Corporaci&#243;n%20Proyectos%20Desarrollo%20y%20Vida/Proyectos%202013/Rio%20Negro/Unidades%20Sanitarias/Presupuesto%20Cronograma%20Unidades%20Rionegr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Corporaci&#243;n%20Proyectos%20Desarrollo%20y%20Vida/Proyectos%202013/Morales/EL%20DIQUE%20TRASNOCHADO/PRESUPUESTO%20Y%20CRONOGRAMA/Presupuesto%20Cronograma%20Unidades%20Rionegr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Users/user/Downloads/Presupuesto%20Cronograma%20Unidades%20Rioneg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rionegro/Corporaci&#243;n%20Proyectos%20Desarrollo%20y%20Vida/CARLOS%20PICO%20PROYECTOS%202012/Polideportivos/Presupuesto%20Polideportivos%2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TRABAJO/Proyectos/Municipios/Cerrito/Proyecto%20Nuevo/PRESUPUESTO%20Y%20APUS%20GUIA%20SERVITA/Presupuesto%20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TRABAJO/Proyectos/Municipios/Cerrito/Proyecto%20Nuevo/PRESUPUESTO%20FINAL%20ACUEDUCTO%20SERVIT&#19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proy%20rio/CHORROS%20DEFINITIV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ronogramaa"/>
      <sheetName val="APU's"/>
      <sheetName val="Salarios"/>
      <sheetName val="real"/>
      <sheetName val="Concr"/>
      <sheetName val="Lista"/>
      <sheetName val="1.1"/>
      <sheetName val="APUS  MORT"/>
      <sheetName val="1.2"/>
      <sheetName val="6.1.1"/>
      <sheetName val="6.2.1"/>
      <sheetName val="6.2.2"/>
      <sheetName val="6.2.3"/>
      <sheetName val="6.2.4"/>
      <sheetName val="7.1.1"/>
      <sheetName val="7.2.1"/>
      <sheetName val="7.2.2"/>
      <sheetName val="7.5.1"/>
      <sheetName val="7.6.1"/>
      <sheetName val="7.6.2"/>
      <sheetName val="7.7.1"/>
      <sheetName val="7.7.2"/>
      <sheetName val="7.8.1"/>
      <sheetName val="7.8.2"/>
      <sheetName val="7.9.1"/>
      <sheetName val="7.11.1"/>
      <sheetName val="7.3.1"/>
      <sheetName val="7.3.2"/>
      <sheetName val="7.3.3"/>
      <sheetName val="7.4.1"/>
      <sheetName val="7.4.2"/>
      <sheetName val="7.4.3"/>
      <sheetName val="7.4.4"/>
      <sheetName val="7.4.5"/>
      <sheetName val="6.2.5"/>
      <sheetName val="6.2.6"/>
      <sheetName val="6.3.1"/>
      <sheetName val="6.4.1"/>
      <sheetName val="1.3 "/>
      <sheetName val="1.4"/>
      <sheetName val="1.5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3.16"/>
      <sheetName val="3.17"/>
      <sheetName val="3.18"/>
      <sheetName val="3.19"/>
      <sheetName val="3.20"/>
      <sheetName val="3.22"/>
      <sheetName val="4.1.1"/>
      <sheetName val="4.1.2"/>
      <sheetName val="4.1.3"/>
      <sheetName val="4.2.1"/>
      <sheetName val="4.2.2"/>
      <sheetName val="4.2.3"/>
      <sheetName val="4.2.4"/>
      <sheetName val="4.2.5"/>
      <sheetName val="4.2.6"/>
      <sheetName val="4.2.7"/>
      <sheetName val="4.3.1"/>
      <sheetName val="5.1"/>
      <sheetName val="4.3.2"/>
      <sheetName val="4.3.3"/>
      <sheetName val="4.3.4"/>
      <sheetName val="4.3.5"/>
      <sheetName val="4.3.6"/>
    </sheetNames>
    <sheetDataSet>
      <sheetData sheetId="0">
        <row r="11">
          <cell r="A11">
            <v>1</v>
          </cell>
          <cell r="B11" t="str">
            <v>LÍNEA DE ADUCCIÓN</v>
          </cell>
        </row>
        <row r="12">
          <cell r="A12">
            <v>1.1000000000000001</v>
          </cell>
          <cell r="B12" t="str">
            <v>Localización y replanteo</v>
          </cell>
          <cell r="C12" t="str">
            <v>ML</v>
          </cell>
          <cell r="D12">
            <v>5.89</v>
          </cell>
          <cell r="E12">
            <v>0</v>
          </cell>
          <cell r="F12">
            <v>450</v>
          </cell>
          <cell r="G12">
            <v>670</v>
          </cell>
          <cell r="H12">
            <v>1670</v>
          </cell>
          <cell r="I12">
            <v>2790</v>
          </cell>
          <cell r="J12">
            <v>0</v>
          </cell>
          <cell r="K12">
            <v>2.6505000000000001</v>
          </cell>
          <cell r="L12">
            <v>3.9462999999999999</v>
          </cell>
          <cell r="M12">
            <v>9.8362999999999996</v>
          </cell>
          <cell r="N12">
            <v>16433.099999999999</v>
          </cell>
        </row>
        <row r="13">
          <cell r="A13">
            <v>1.2</v>
          </cell>
          <cell r="B13" t="str">
            <v>Excavacion material conglomerado</v>
          </cell>
          <cell r="C13" t="str">
            <v>M3</v>
          </cell>
          <cell r="D13">
            <v>1.24</v>
          </cell>
          <cell r="E13">
            <v>0</v>
          </cell>
          <cell r="F13">
            <v>3660</v>
          </cell>
          <cell r="G13">
            <v>640</v>
          </cell>
          <cell r="H13">
            <v>6060</v>
          </cell>
          <cell r="I13">
            <v>10360</v>
          </cell>
          <cell r="J13">
            <v>0</v>
          </cell>
          <cell r="K13">
            <v>4.5383999999999993</v>
          </cell>
          <cell r="L13">
            <v>0.79359999999999997</v>
          </cell>
          <cell r="M13">
            <v>7.5143999999999993</v>
          </cell>
          <cell r="N13">
            <v>12846.4</v>
          </cell>
        </row>
        <row r="14">
          <cell r="A14">
            <v>1.3</v>
          </cell>
          <cell r="B14" t="str">
            <v>Relleno con material del sitio</v>
          </cell>
          <cell r="C14" t="str">
            <v>M3</v>
          </cell>
          <cell r="D14">
            <v>1.24</v>
          </cell>
          <cell r="E14">
            <v>0</v>
          </cell>
          <cell r="F14">
            <v>8620</v>
          </cell>
          <cell r="G14">
            <v>0</v>
          </cell>
          <cell r="H14">
            <v>2500</v>
          </cell>
          <cell r="I14">
            <v>14560</v>
          </cell>
          <cell r="J14">
            <v>0</v>
          </cell>
          <cell r="K14">
            <v>10.688799999999999</v>
          </cell>
          <cell r="L14">
            <v>0</v>
          </cell>
          <cell r="M14">
            <v>3.1</v>
          </cell>
          <cell r="N14">
            <v>18054.400000000001</v>
          </cell>
        </row>
        <row r="15">
          <cell r="A15">
            <v>1.4</v>
          </cell>
          <cell r="B15" t="str">
            <v>Valvula corte  bronce 2"</v>
          </cell>
          <cell r="C15" t="str">
            <v>Und</v>
          </cell>
          <cell r="D15">
            <v>2</v>
          </cell>
          <cell r="E15">
            <v>422440</v>
          </cell>
          <cell r="F15">
            <v>31040</v>
          </cell>
          <cell r="G15">
            <v>670</v>
          </cell>
          <cell r="H15">
            <v>0</v>
          </cell>
          <cell r="I15">
            <v>454150</v>
          </cell>
          <cell r="J15">
            <v>844.88</v>
          </cell>
          <cell r="K15">
            <v>62.08</v>
          </cell>
          <cell r="L15">
            <v>1.34</v>
          </cell>
          <cell r="M15">
            <v>0</v>
          </cell>
          <cell r="N15">
            <v>908300</v>
          </cell>
        </row>
        <row r="16">
          <cell r="A16">
            <v>1.5</v>
          </cell>
          <cell r="B16" t="str">
            <v>Tuberia H.G.  D=2"</v>
          </cell>
          <cell r="C16" t="str">
            <v>ML</v>
          </cell>
          <cell r="D16">
            <v>5.89</v>
          </cell>
          <cell r="E16">
            <v>16950</v>
          </cell>
          <cell r="F16">
            <v>2200</v>
          </cell>
          <cell r="G16">
            <v>500</v>
          </cell>
          <cell r="H16">
            <v>2500</v>
          </cell>
          <cell r="I16">
            <v>22150</v>
          </cell>
          <cell r="J16">
            <v>99.835499999999996</v>
          </cell>
          <cell r="K16">
            <v>12.958</v>
          </cell>
          <cell r="L16">
            <v>2.9449999999999998</v>
          </cell>
          <cell r="M16">
            <v>14.725</v>
          </cell>
          <cell r="N16">
            <v>130463.5</v>
          </cell>
        </row>
        <row r="17">
          <cell r="B17" t="str">
            <v>SUBTOTAL CAPITULO 1</v>
          </cell>
          <cell r="E17">
            <v>439.39</v>
          </cell>
          <cell r="F17">
            <v>45.97</v>
          </cell>
          <cell r="G17">
            <v>2.48</v>
          </cell>
          <cell r="H17">
            <v>12.73</v>
          </cell>
          <cell r="J17">
            <v>944.71550000000002</v>
          </cell>
          <cell r="K17">
            <v>92.915699999999987</v>
          </cell>
          <cell r="L17">
            <v>9.0248999999999988</v>
          </cell>
          <cell r="M17">
            <v>35.175699999999999</v>
          </cell>
          <cell r="N17">
            <v>1086097.3999999999</v>
          </cell>
        </row>
        <row r="19">
          <cell r="A19">
            <v>2</v>
          </cell>
          <cell r="B19" t="str">
            <v>DESARENADOR</v>
          </cell>
        </row>
        <row r="20">
          <cell r="A20">
            <v>2.1</v>
          </cell>
          <cell r="B20" t="str">
            <v>Localización y replanteo</v>
          </cell>
          <cell r="C20" t="str">
            <v>M2</v>
          </cell>
          <cell r="D20">
            <v>7.1557000000000004</v>
          </cell>
          <cell r="E20">
            <v>0</v>
          </cell>
          <cell r="F20">
            <v>1350</v>
          </cell>
          <cell r="G20">
            <v>670</v>
          </cell>
          <cell r="H20">
            <v>360</v>
          </cell>
          <cell r="I20">
            <v>2380</v>
          </cell>
          <cell r="J20">
            <v>0</v>
          </cell>
          <cell r="K20">
            <v>9.6601949999999999</v>
          </cell>
          <cell r="L20">
            <v>4.7943190000000007</v>
          </cell>
          <cell r="M20">
            <v>2.5760520000000002</v>
          </cell>
          <cell r="N20">
            <v>17030.566000000003</v>
          </cell>
        </row>
        <row r="21">
          <cell r="A21">
            <v>2.2000000000000002</v>
          </cell>
          <cell r="B21" t="str">
            <v>Excavacion de material en roca</v>
          </cell>
          <cell r="C21" t="str">
            <v>M3</v>
          </cell>
          <cell r="D21">
            <v>3.9929999999999999</v>
          </cell>
          <cell r="E21">
            <v>0</v>
          </cell>
          <cell r="F21">
            <v>67260</v>
          </cell>
          <cell r="G21">
            <v>14720</v>
          </cell>
          <cell r="H21">
            <v>3330</v>
          </cell>
          <cell r="I21">
            <v>85310</v>
          </cell>
          <cell r="J21">
            <v>0</v>
          </cell>
          <cell r="K21">
            <v>268.56918000000002</v>
          </cell>
          <cell r="L21">
            <v>58.776960000000003</v>
          </cell>
          <cell r="M21">
            <v>13.29669</v>
          </cell>
          <cell r="N21">
            <v>340642.83</v>
          </cell>
        </row>
        <row r="22">
          <cell r="A22">
            <v>2.2999999999999998</v>
          </cell>
          <cell r="B22" t="str">
            <v>Excavacion material conglomerado</v>
          </cell>
          <cell r="C22" t="str">
            <v>M3</v>
          </cell>
          <cell r="D22">
            <v>9.3170000000000002</v>
          </cell>
          <cell r="E22">
            <v>0</v>
          </cell>
          <cell r="F22">
            <v>21130</v>
          </cell>
          <cell r="G22">
            <v>640</v>
          </cell>
          <cell r="H22">
            <v>500</v>
          </cell>
          <cell r="I22">
            <v>22270</v>
          </cell>
          <cell r="J22">
            <v>0</v>
          </cell>
          <cell r="K22">
            <v>196.86821</v>
          </cell>
          <cell r="L22">
            <v>5.9628800000000002</v>
          </cell>
          <cell r="M22">
            <v>4.6585000000000001</v>
          </cell>
          <cell r="N22">
            <v>207489.59</v>
          </cell>
        </row>
        <row r="23">
          <cell r="A23">
            <v>2.4</v>
          </cell>
          <cell r="B23" t="str">
            <v>Solado de limpieza concreto 2500 PSI</v>
          </cell>
          <cell r="C23" t="str">
            <v>M2</v>
          </cell>
          <cell r="D23">
            <v>7.1557000000000004</v>
          </cell>
          <cell r="E23">
            <v>14850</v>
          </cell>
          <cell r="F23">
            <v>8280</v>
          </cell>
          <cell r="G23">
            <v>670</v>
          </cell>
          <cell r="H23">
            <v>2610</v>
          </cell>
          <cell r="I23">
            <v>26410</v>
          </cell>
          <cell r="J23">
            <v>106.262145</v>
          </cell>
          <cell r="K23">
            <v>59.249196000000005</v>
          </cell>
          <cell r="L23">
            <v>4.7943190000000007</v>
          </cell>
          <cell r="M23">
            <v>18.676376999999999</v>
          </cell>
          <cell r="N23">
            <v>188982.03700000001</v>
          </cell>
        </row>
        <row r="24">
          <cell r="A24">
            <v>2.5</v>
          </cell>
          <cell r="B24" t="str">
            <v>Concreto 3000 PSI impermeabilizado</v>
          </cell>
          <cell r="C24" t="str">
            <v>M3</v>
          </cell>
          <cell r="D24">
            <v>7.13</v>
          </cell>
          <cell r="E24">
            <v>505400</v>
          </cell>
          <cell r="F24">
            <v>206940</v>
          </cell>
          <cell r="G24">
            <v>670</v>
          </cell>
          <cell r="H24">
            <v>2610</v>
          </cell>
          <cell r="I24">
            <v>715620</v>
          </cell>
          <cell r="J24">
            <v>3603.502</v>
          </cell>
          <cell r="K24">
            <v>1475.4821999999999</v>
          </cell>
          <cell r="L24">
            <v>4.7771000000000008</v>
          </cell>
          <cell r="M24">
            <v>18.609299999999998</v>
          </cell>
          <cell r="N24">
            <v>5102370.5999999996</v>
          </cell>
        </row>
        <row r="25">
          <cell r="A25">
            <v>2.6</v>
          </cell>
          <cell r="B25" t="str">
            <v>Acero de refuerzo</v>
          </cell>
          <cell r="C25" t="str">
            <v>KG</v>
          </cell>
          <cell r="D25">
            <v>81.34</v>
          </cell>
          <cell r="E25">
            <v>3540</v>
          </cell>
          <cell r="F25">
            <v>600</v>
          </cell>
          <cell r="G25">
            <v>80</v>
          </cell>
          <cell r="H25">
            <v>30</v>
          </cell>
          <cell r="I25">
            <v>4250</v>
          </cell>
          <cell r="J25">
            <v>287.94360000000006</v>
          </cell>
          <cell r="K25">
            <v>48.804000000000002</v>
          </cell>
          <cell r="L25">
            <v>6.507200000000001</v>
          </cell>
          <cell r="M25">
            <v>2.4402000000000004</v>
          </cell>
          <cell r="N25">
            <v>345695</v>
          </cell>
        </row>
        <row r="26">
          <cell r="A26">
            <v>2.7</v>
          </cell>
          <cell r="B26" t="str">
            <v>Adaptador de limpieza  D=2"</v>
          </cell>
          <cell r="C26" t="str">
            <v>Und</v>
          </cell>
          <cell r="D26">
            <v>1</v>
          </cell>
          <cell r="E26">
            <v>115500</v>
          </cell>
          <cell r="F26">
            <v>6040</v>
          </cell>
          <cell r="G26">
            <v>80</v>
          </cell>
          <cell r="H26">
            <v>130</v>
          </cell>
          <cell r="I26">
            <v>121750</v>
          </cell>
          <cell r="J26">
            <v>115.5</v>
          </cell>
          <cell r="K26">
            <v>6.04</v>
          </cell>
          <cell r="L26">
            <v>0.08</v>
          </cell>
          <cell r="M26">
            <v>0.13</v>
          </cell>
          <cell r="N26">
            <v>121750</v>
          </cell>
        </row>
        <row r="27">
          <cell r="A27">
            <v>2.8</v>
          </cell>
          <cell r="B27" t="str">
            <v>Tubería presión pvc E.L. D= 2" RDE 21</v>
          </cell>
          <cell r="C27" t="str">
            <v>ML</v>
          </cell>
          <cell r="D27">
            <v>15</v>
          </cell>
          <cell r="E27">
            <v>20720</v>
          </cell>
          <cell r="F27">
            <v>1470</v>
          </cell>
          <cell r="G27">
            <v>840</v>
          </cell>
          <cell r="H27">
            <v>2500</v>
          </cell>
          <cell r="I27">
            <v>25530</v>
          </cell>
          <cell r="J27">
            <v>310.8</v>
          </cell>
          <cell r="K27">
            <v>22.05</v>
          </cell>
          <cell r="L27">
            <v>12.6</v>
          </cell>
          <cell r="M27">
            <v>37.5</v>
          </cell>
          <cell r="N27">
            <v>382950</v>
          </cell>
        </row>
        <row r="28">
          <cell r="A28">
            <v>2.9</v>
          </cell>
          <cell r="B28" t="str">
            <v>Pasamuro acero 2"x40</v>
          </cell>
          <cell r="C28" t="str">
            <v>Und</v>
          </cell>
          <cell r="D28">
            <v>2</v>
          </cell>
          <cell r="E28">
            <v>418720</v>
          </cell>
          <cell r="F28">
            <v>20690</v>
          </cell>
          <cell r="G28">
            <v>340</v>
          </cell>
          <cell r="H28">
            <v>0</v>
          </cell>
          <cell r="I28">
            <v>439750</v>
          </cell>
          <cell r="J28">
            <v>837.44</v>
          </cell>
          <cell r="K28">
            <v>41.38</v>
          </cell>
          <cell r="L28">
            <v>0.68</v>
          </cell>
          <cell r="M28">
            <v>0</v>
          </cell>
          <cell r="N28">
            <v>879500</v>
          </cell>
        </row>
        <row r="29">
          <cell r="B29" t="str">
            <v>SUBTOTAL CAPITULO 3</v>
          </cell>
          <cell r="E29">
            <v>1078.73</v>
          </cell>
          <cell r="F29">
            <v>333.76</v>
          </cell>
          <cell r="G29">
            <v>18.71</v>
          </cell>
          <cell r="H29">
            <v>12.07</v>
          </cell>
          <cell r="J29">
            <v>5261.4477449999995</v>
          </cell>
          <cell r="K29">
            <v>2128.102981</v>
          </cell>
          <cell r="L29">
            <v>98.972778000000005</v>
          </cell>
          <cell r="M29">
            <v>97.887118999999984</v>
          </cell>
          <cell r="N29">
            <v>7586410.6229999997</v>
          </cell>
        </row>
        <row r="31">
          <cell r="A31">
            <v>3</v>
          </cell>
          <cell r="B31" t="str">
            <v>TANQUE DE ALMACENAMIENTO</v>
          </cell>
        </row>
        <row r="32">
          <cell r="A32">
            <v>3.1</v>
          </cell>
          <cell r="B32" t="str">
            <v>Localización y replanteo</v>
          </cell>
          <cell r="C32" t="str">
            <v>M2</v>
          </cell>
          <cell r="D32">
            <v>72</v>
          </cell>
          <cell r="E32">
            <v>0</v>
          </cell>
          <cell r="F32">
            <v>1350</v>
          </cell>
          <cell r="G32">
            <v>670</v>
          </cell>
          <cell r="H32">
            <v>360</v>
          </cell>
          <cell r="I32">
            <v>2380</v>
          </cell>
          <cell r="J32">
            <v>0</v>
          </cell>
          <cell r="K32">
            <v>97.2</v>
          </cell>
          <cell r="L32">
            <v>48.24</v>
          </cell>
          <cell r="M32">
            <v>25.92</v>
          </cell>
          <cell r="N32">
            <v>171360</v>
          </cell>
        </row>
        <row r="33">
          <cell r="A33">
            <v>3.2</v>
          </cell>
          <cell r="B33" t="str">
            <v>Excavacion material común</v>
          </cell>
          <cell r="C33" t="str">
            <v>M3</v>
          </cell>
          <cell r="D33">
            <v>52.807999999999993</v>
          </cell>
          <cell r="E33">
            <v>0</v>
          </cell>
          <cell r="F33">
            <v>31040</v>
          </cell>
          <cell r="G33">
            <v>670</v>
          </cell>
          <cell r="H33">
            <v>0</v>
          </cell>
          <cell r="I33">
            <v>31710</v>
          </cell>
          <cell r="J33">
            <v>0</v>
          </cell>
          <cell r="K33">
            <v>1639.1603199999997</v>
          </cell>
          <cell r="L33">
            <v>35.381359999999994</v>
          </cell>
          <cell r="M33">
            <v>0</v>
          </cell>
          <cell r="N33">
            <v>1674541.6799999997</v>
          </cell>
        </row>
        <row r="34">
          <cell r="A34">
            <v>3.3</v>
          </cell>
          <cell r="B34" t="str">
            <v>Excavacion material conglomerado</v>
          </cell>
          <cell r="C34" t="str">
            <v>M3</v>
          </cell>
          <cell r="D34">
            <v>22.631999999999998</v>
          </cell>
          <cell r="E34">
            <v>0</v>
          </cell>
          <cell r="F34">
            <v>41390</v>
          </cell>
          <cell r="G34">
            <v>670</v>
          </cell>
          <cell r="H34">
            <v>3330</v>
          </cell>
          <cell r="I34">
            <v>45390</v>
          </cell>
          <cell r="J34">
            <v>0</v>
          </cell>
          <cell r="K34">
            <v>936.73847999999987</v>
          </cell>
          <cell r="L34">
            <v>15.163439999999998</v>
          </cell>
          <cell r="M34">
            <v>75.364559999999997</v>
          </cell>
          <cell r="N34">
            <v>1027266.4799999999</v>
          </cell>
        </row>
        <row r="35">
          <cell r="A35">
            <v>3.4</v>
          </cell>
          <cell r="B35" t="str">
            <v>Relleno con material del sitio</v>
          </cell>
          <cell r="C35" t="str">
            <v>M3</v>
          </cell>
          <cell r="D35">
            <v>10.799999999999999</v>
          </cell>
          <cell r="E35">
            <v>0</v>
          </cell>
          <cell r="F35">
            <v>43110</v>
          </cell>
          <cell r="G35">
            <v>0</v>
          </cell>
          <cell r="H35">
            <v>360</v>
          </cell>
          <cell r="I35">
            <v>45610</v>
          </cell>
          <cell r="J35">
            <v>0</v>
          </cell>
          <cell r="K35">
            <v>465.58799999999997</v>
          </cell>
          <cell r="L35">
            <v>0</v>
          </cell>
          <cell r="M35">
            <v>3.8879999999999995</v>
          </cell>
          <cell r="N35">
            <v>492587.99999999994</v>
          </cell>
        </row>
        <row r="36">
          <cell r="A36">
            <v>3.5</v>
          </cell>
          <cell r="B36" t="str">
            <v>Solado de limpieza concreto 2500 PSI</v>
          </cell>
          <cell r="C36" t="str">
            <v>M2</v>
          </cell>
          <cell r="D36">
            <v>47.8</v>
          </cell>
          <cell r="E36">
            <v>14850</v>
          </cell>
          <cell r="F36">
            <v>8280</v>
          </cell>
          <cell r="G36">
            <v>420</v>
          </cell>
          <cell r="H36">
            <v>2610</v>
          </cell>
          <cell r="I36">
            <v>26160</v>
          </cell>
          <cell r="J36">
            <v>709.83</v>
          </cell>
          <cell r="K36">
            <v>395.78399999999999</v>
          </cell>
          <cell r="L36">
            <v>20.076000000000001</v>
          </cell>
          <cell r="M36">
            <v>124.75799999999998</v>
          </cell>
          <cell r="N36">
            <v>1250448</v>
          </cell>
        </row>
        <row r="37">
          <cell r="A37">
            <v>3.6</v>
          </cell>
          <cell r="B37" t="str">
            <v xml:space="preserve">Concreto Ciclopeo </v>
          </cell>
          <cell r="C37" t="str">
            <v>M3</v>
          </cell>
          <cell r="D37">
            <v>71.06</v>
          </cell>
          <cell r="E37">
            <v>124050</v>
          </cell>
          <cell r="F37">
            <v>72430</v>
          </cell>
          <cell r="G37">
            <v>0</v>
          </cell>
          <cell r="H37">
            <v>110000</v>
          </cell>
          <cell r="I37">
            <v>306480</v>
          </cell>
          <cell r="J37">
            <v>8814.9930000000004</v>
          </cell>
          <cell r="K37">
            <v>5146.8757999999998</v>
          </cell>
          <cell r="L37">
            <v>0</v>
          </cell>
          <cell r="M37">
            <v>7816.6</v>
          </cell>
          <cell r="N37">
            <v>21778468.800000001</v>
          </cell>
        </row>
        <row r="38">
          <cell r="A38">
            <v>3.7</v>
          </cell>
          <cell r="B38" t="str">
            <v>Concreto 3000 PSI impermeabilizado</v>
          </cell>
          <cell r="C38" t="str">
            <v>M3</v>
          </cell>
          <cell r="D38">
            <v>14.65</v>
          </cell>
          <cell r="E38">
            <v>505400</v>
          </cell>
          <cell r="F38">
            <v>206940</v>
          </cell>
          <cell r="G38">
            <v>670</v>
          </cell>
          <cell r="H38">
            <v>2610</v>
          </cell>
          <cell r="I38">
            <v>715620</v>
          </cell>
          <cell r="J38">
            <v>7404.11</v>
          </cell>
          <cell r="K38">
            <v>3031.6709999999998</v>
          </cell>
          <cell r="L38">
            <v>9.8155000000000001</v>
          </cell>
          <cell r="M38">
            <v>38.236499999999999</v>
          </cell>
          <cell r="N38">
            <v>10483833</v>
          </cell>
        </row>
        <row r="39">
          <cell r="A39">
            <v>3.8</v>
          </cell>
          <cell r="B39" t="str">
            <v xml:space="preserve">Concreto 3000 PSI </v>
          </cell>
          <cell r="C39" t="str">
            <v>M3</v>
          </cell>
          <cell r="D39">
            <v>208.4</v>
          </cell>
          <cell r="E39">
            <v>492360</v>
          </cell>
          <cell r="F39">
            <v>206940</v>
          </cell>
          <cell r="G39">
            <v>670</v>
          </cell>
          <cell r="H39">
            <v>2610</v>
          </cell>
          <cell r="I39">
            <v>702580</v>
          </cell>
          <cell r="J39">
            <v>102607.82399999999</v>
          </cell>
          <cell r="K39">
            <v>43126.296000000002</v>
          </cell>
          <cell r="L39">
            <v>139.62799999999999</v>
          </cell>
          <cell r="M39">
            <v>543.92399999999998</v>
          </cell>
          <cell r="N39">
            <v>146417672</v>
          </cell>
        </row>
        <row r="40">
          <cell r="A40">
            <v>3.9</v>
          </cell>
          <cell r="B40" t="str">
            <v>Acero de Refuerzo</v>
          </cell>
          <cell r="C40" t="str">
            <v>KG</v>
          </cell>
          <cell r="D40">
            <v>10230.84</v>
          </cell>
          <cell r="E40">
            <v>3540</v>
          </cell>
          <cell r="F40">
            <v>600</v>
          </cell>
          <cell r="G40">
            <v>80</v>
          </cell>
          <cell r="H40">
            <v>30</v>
          </cell>
          <cell r="I40">
            <v>4250</v>
          </cell>
          <cell r="J40">
            <v>36217.173600000002</v>
          </cell>
          <cell r="K40">
            <v>6138.5039999999999</v>
          </cell>
          <cell r="L40">
            <v>818.46719999999993</v>
          </cell>
          <cell r="M40">
            <v>306.92520000000002</v>
          </cell>
          <cell r="N40">
            <v>43481070</v>
          </cell>
        </row>
        <row r="41">
          <cell r="A41">
            <v>3.1</v>
          </cell>
          <cell r="B41" t="str">
            <v>Válvula corte E.L. bronce 3"</v>
          </cell>
          <cell r="C41" t="str">
            <v>Und</v>
          </cell>
          <cell r="D41">
            <v>2</v>
          </cell>
          <cell r="E41">
            <v>439240</v>
          </cell>
          <cell r="F41">
            <v>20690</v>
          </cell>
          <cell r="G41">
            <v>110</v>
          </cell>
          <cell r="H41">
            <v>30</v>
          </cell>
          <cell r="I41">
            <v>460070</v>
          </cell>
          <cell r="J41">
            <v>878.48</v>
          </cell>
          <cell r="K41">
            <v>41.38</v>
          </cell>
          <cell r="L41">
            <v>0.22</v>
          </cell>
          <cell r="M41">
            <v>0.06</v>
          </cell>
          <cell r="N41">
            <v>920140</v>
          </cell>
        </row>
        <row r="42">
          <cell r="A42">
            <v>3.11</v>
          </cell>
          <cell r="B42" t="str">
            <v>Codo PVC D= 3" x 90</v>
          </cell>
          <cell r="C42" t="str">
            <v>Und</v>
          </cell>
          <cell r="D42">
            <v>4</v>
          </cell>
          <cell r="E42">
            <v>15080</v>
          </cell>
          <cell r="F42">
            <v>1470</v>
          </cell>
          <cell r="G42">
            <v>210</v>
          </cell>
          <cell r="H42">
            <v>2500</v>
          </cell>
          <cell r="I42">
            <v>19260</v>
          </cell>
          <cell r="J42">
            <v>60.32</v>
          </cell>
          <cell r="K42">
            <v>5.88</v>
          </cell>
          <cell r="L42">
            <v>0.84</v>
          </cell>
          <cell r="M42">
            <v>10</v>
          </cell>
          <cell r="N42">
            <v>77040</v>
          </cell>
        </row>
        <row r="43">
          <cell r="A43">
            <v>3.12</v>
          </cell>
          <cell r="B43" t="str">
            <v>Tee PVC E.L. 3"</v>
          </cell>
          <cell r="C43" t="str">
            <v>Und</v>
          </cell>
          <cell r="D43">
            <v>2</v>
          </cell>
          <cell r="E43">
            <v>90140</v>
          </cell>
          <cell r="F43">
            <v>20690</v>
          </cell>
          <cell r="G43">
            <v>70</v>
          </cell>
          <cell r="H43">
            <v>1250</v>
          </cell>
          <cell r="I43">
            <v>112150</v>
          </cell>
          <cell r="J43">
            <v>180.28</v>
          </cell>
          <cell r="K43">
            <v>41.38</v>
          </cell>
          <cell r="L43">
            <v>0.14000000000000001</v>
          </cell>
          <cell r="M43">
            <v>2.5</v>
          </cell>
          <cell r="N43">
            <v>224300</v>
          </cell>
        </row>
        <row r="44">
          <cell r="A44">
            <v>3.13</v>
          </cell>
          <cell r="B44" t="str">
            <v>Pasamuro acero E.L  3"x40</v>
          </cell>
          <cell r="C44" t="str">
            <v>Und</v>
          </cell>
          <cell r="D44">
            <v>6</v>
          </cell>
          <cell r="E44">
            <v>314560</v>
          </cell>
          <cell r="F44">
            <v>20690</v>
          </cell>
          <cell r="G44">
            <v>340</v>
          </cell>
          <cell r="H44">
            <v>2500</v>
          </cell>
          <cell r="I44">
            <v>338090</v>
          </cell>
          <cell r="J44">
            <v>1887.36</v>
          </cell>
          <cell r="K44">
            <v>124.14</v>
          </cell>
          <cell r="L44">
            <v>2.04</v>
          </cell>
          <cell r="M44">
            <v>15</v>
          </cell>
          <cell r="N44">
            <v>2028540</v>
          </cell>
        </row>
        <row r="45">
          <cell r="A45">
            <v>3.14</v>
          </cell>
          <cell r="B45" t="str">
            <v>Pasamuro acero E.L  2  1/2 " x40</v>
          </cell>
          <cell r="C45" t="str">
            <v>Und</v>
          </cell>
          <cell r="D45">
            <v>6</v>
          </cell>
          <cell r="E45">
            <v>339820</v>
          </cell>
          <cell r="F45">
            <v>20690</v>
          </cell>
          <cell r="G45">
            <v>340</v>
          </cell>
          <cell r="H45">
            <v>1250</v>
          </cell>
          <cell r="I45">
            <v>362100</v>
          </cell>
          <cell r="J45">
            <v>2038.92</v>
          </cell>
          <cell r="K45">
            <v>124.14</v>
          </cell>
          <cell r="L45">
            <v>2.04</v>
          </cell>
          <cell r="M45">
            <v>7.5</v>
          </cell>
          <cell r="N45">
            <v>2172600</v>
          </cell>
        </row>
        <row r="46">
          <cell r="A46">
            <v>3.15</v>
          </cell>
          <cell r="B46" t="str">
            <v>Flotador completo 2"</v>
          </cell>
          <cell r="C46" t="str">
            <v>Und</v>
          </cell>
          <cell r="D46">
            <v>2</v>
          </cell>
          <cell r="E46">
            <v>419770</v>
          </cell>
          <cell r="F46">
            <v>18110</v>
          </cell>
          <cell r="G46">
            <v>170</v>
          </cell>
          <cell r="H46">
            <v>1250</v>
          </cell>
          <cell r="I46">
            <v>439300</v>
          </cell>
          <cell r="J46">
            <v>839.54</v>
          </cell>
          <cell r="K46">
            <v>36.22</v>
          </cell>
          <cell r="L46">
            <v>0.34</v>
          </cell>
          <cell r="M46">
            <v>2.5</v>
          </cell>
          <cell r="N46">
            <v>878600</v>
          </cell>
        </row>
        <row r="47">
          <cell r="A47">
            <v>3.16</v>
          </cell>
          <cell r="B47" t="str">
            <v>Adaptador macho   PVC D= 2 "</v>
          </cell>
          <cell r="C47" t="str">
            <v>Und</v>
          </cell>
          <cell r="D47">
            <v>2</v>
          </cell>
          <cell r="E47">
            <v>145240</v>
          </cell>
          <cell r="F47">
            <v>15090</v>
          </cell>
          <cell r="G47">
            <v>80</v>
          </cell>
          <cell r="H47">
            <v>1250</v>
          </cell>
          <cell r="I47">
            <v>161660</v>
          </cell>
          <cell r="J47">
            <v>290.48</v>
          </cell>
          <cell r="K47">
            <v>30.18</v>
          </cell>
          <cell r="L47">
            <v>0.16</v>
          </cell>
          <cell r="M47">
            <v>2.5</v>
          </cell>
          <cell r="N47">
            <v>323320</v>
          </cell>
        </row>
        <row r="48">
          <cell r="A48">
            <v>3.17</v>
          </cell>
          <cell r="B48" t="str">
            <v>Tuberia PVC Presión E.L. D= 3" RDE 26</v>
          </cell>
          <cell r="C48" t="str">
            <v>ML</v>
          </cell>
          <cell r="D48">
            <v>193.2</v>
          </cell>
          <cell r="E48">
            <v>22990</v>
          </cell>
          <cell r="F48">
            <v>1470</v>
          </cell>
          <cell r="G48">
            <v>210</v>
          </cell>
          <cell r="H48">
            <v>2500</v>
          </cell>
          <cell r="I48">
            <v>27170</v>
          </cell>
          <cell r="J48">
            <v>4441.6679999999997</v>
          </cell>
          <cell r="K48">
            <v>284.00400000000002</v>
          </cell>
          <cell r="L48">
            <v>40.572000000000003</v>
          </cell>
          <cell r="M48">
            <v>483</v>
          </cell>
          <cell r="N48">
            <v>5249244</v>
          </cell>
        </row>
        <row r="49">
          <cell r="A49">
            <v>3.18</v>
          </cell>
          <cell r="B49" t="str">
            <v>Cinta  PVC A-15</v>
          </cell>
          <cell r="C49" t="str">
            <v>ML</v>
          </cell>
          <cell r="D49">
            <v>52</v>
          </cell>
          <cell r="E49">
            <v>517700</v>
          </cell>
          <cell r="F49">
            <v>18110</v>
          </cell>
          <cell r="G49">
            <v>210</v>
          </cell>
          <cell r="H49">
            <v>1500</v>
          </cell>
          <cell r="I49">
            <v>537520</v>
          </cell>
          <cell r="J49">
            <v>26920.400000000001</v>
          </cell>
          <cell r="K49">
            <v>941.72</v>
          </cell>
          <cell r="L49">
            <v>10.92</v>
          </cell>
          <cell r="M49">
            <v>78</v>
          </cell>
          <cell r="N49">
            <v>27951040</v>
          </cell>
        </row>
        <row r="50">
          <cell r="A50">
            <v>3.19</v>
          </cell>
          <cell r="B50" t="str">
            <v>Tapa Metalica</v>
          </cell>
          <cell r="C50" t="str">
            <v>UND</v>
          </cell>
          <cell r="D50">
            <v>6</v>
          </cell>
          <cell r="E50">
            <v>407120</v>
          </cell>
          <cell r="F50">
            <v>6040</v>
          </cell>
          <cell r="G50">
            <v>130</v>
          </cell>
          <cell r="H50">
            <v>250</v>
          </cell>
          <cell r="I50">
            <v>413540</v>
          </cell>
          <cell r="J50">
            <v>2442.7199999999998</v>
          </cell>
          <cell r="K50">
            <v>36.24</v>
          </cell>
          <cell r="L50">
            <v>0.78</v>
          </cell>
          <cell r="M50">
            <v>1.5</v>
          </cell>
          <cell r="N50">
            <v>2481240</v>
          </cell>
        </row>
        <row r="51">
          <cell r="A51">
            <v>3.2</v>
          </cell>
          <cell r="B51" t="str">
            <v xml:space="preserve">Tuberia Fe </v>
          </cell>
          <cell r="C51" t="str">
            <v>ML</v>
          </cell>
          <cell r="D51">
            <v>358</v>
          </cell>
          <cell r="E51">
            <v>12470</v>
          </cell>
          <cell r="F51">
            <v>4140</v>
          </cell>
          <cell r="G51">
            <v>130</v>
          </cell>
          <cell r="H51">
            <v>1250</v>
          </cell>
          <cell r="I51">
            <v>17990</v>
          </cell>
          <cell r="J51">
            <v>4464.26</v>
          </cell>
          <cell r="K51">
            <v>1482.12</v>
          </cell>
          <cell r="L51">
            <v>46.54</v>
          </cell>
          <cell r="M51">
            <v>447.5</v>
          </cell>
          <cell r="N51">
            <v>6440420</v>
          </cell>
        </row>
        <row r="52">
          <cell r="A52">
            <v>3.22</v>
          </cell>
          <cell r="B52" t="str">
            <v>Suministro e instalacion de Bomba Hidraulica incluye instalacion electrica</v>
          </cell>
          <cell r="C52" t="str">
            <v>UND</v>
          </cell>
          <cell r="D52">
            <v>4</v>
          </cell>
          <cell r="E52">
            <v>1684200</v>
          </cell>
          <cell r="F52">
            <v>82780</v>
          </cell>
          <cell r="G52">
            <v>4200</v>
          </cell>
          <cell r="H52">
            <v>0</v>
          </cell>
          <cell r="I52">
            <v>1771180</v>
          </cell>
          <cell r="J52">
            <v>6736.8</v>
          </cell>
          <cell r="K52">
            <v>331.12</v>
          </cell>
          <cell r="L52">
            <v>16.8</v>
          </cell>
          <cell r="M52">
            <v>0</v>
          </cell>
          <cell r="N52">
            <v>7084720</v>
          </cell>
        </row>
        <row r="53">
          <cell r="B53" t="str">
            <v>SUBTOTAL CAPITULO 3</v>
          </cell>
          <cell r="E53">
            <v>5548.53</v>
          </cell>
          <cell r="F53">
            <v>842.05</v>
          </cell>
          <cell r="G53">
            <v>10.050000000000001</v>
          </cell>
          <cell r="H53">
            <v>137.44</v>
          </cell>
          <cell r="J53">
            <v>206935.15860000002</v>
          </cell>
          <cell r="K53">
            <v>64456.3416</v>
          </cell>
          <cell r="L53">
            <v>1208.1634999999997</v>
          </cell>
          <cell r="M53">
            <v>9985.6762600000002</v>
          </cell>
          <cell r="N53">
            <v>282608451.96000004</v>
          </cell>
        </row>
        <row r="55">
          <cell r="A55">
            <v>4</v>
          </cell>
          <cell r="B55" t="str">
            <v>CONDUCCION Y RED DE DISTRIBUCIÓN</v>
          </cell>
        </row>
        <row r="56">
          <cell r="A56">
            <v>4.0999999999999996</v>
          </cell>
          <cell r="B56" t="str">
            <v>EXCAVACIONES/RELLENOS</v>
          </cell>
        </row>
        <row r="57">
          <cell r="A57" t="str">
            <v>4.1.1</v>
          </cell>
          <cell r="B57" t="str">
            <v>Localización y replanteo topografico</v>
          </cell>
          <cell r="C57" t="str">
            <v>ML</v>
          </cell>
          <cell r="D57">
            <v>3125.41</v>
          </cell>
          <cell r="E57">
            <v>0</v>
          </cell>
          <cell r="F57">
            <v>1350</v>
          </cell>
          <cell r="G57">
            <v>170</v>
          </cell>
          <cell r="H57">
            <v>360</v>
          </cell>
          <cell r="I57">
            <v>1880</v>
          </cell>
          <cell r="J57">
            <v>0</v>
          </cell>
          <cell r="K57">
            <v>4219.3035</v>
          </cell>
          <cell r="L57">
            <v>531.3196999999999</v>
          </cell>
          <cell r="M57">
            <v>1125.1475999999998</v>
          </cell>
          <cell r="N57">
            <v>5875770.7999999998</v>
          </cell>
        </row>
        <row r="58">
          <cell r="A58" t="str">
            <v>4.1.2</v>
          </cell>
          <cell r="B58" t="str">
            <v>Excavación mano conglomerado B=0.30 H=0.80m</v>
          </cell>
          <cell r="C58" t="str">
            <v>M3</v>
          </cell>
          <cell r="D58">
            <v>487.15</v>
          </cell>
          <cell r="E58">
            <v>0</v>
          </cell>
          <cell r="F58">
            <v>41390</v>
          </cell>
          <cell r="G58">
            <v>130</v>
          </cell>
          <cell r="H58">
            <v>3330</v>
          </cell>
          <cell r="I58">
            <v>44850</v>
          </cell>
          <cell r="J58">
            <v>0</v>
          </cell>
          <cell r="K58">
            <v>20163.138500000001</v>
          </cell>
          <cell r="L58">
            <v>63.329500000000003</v>
          </cell>
          <cell r="M58">
            <v>1622.2094999999999</v>
          </cell>
          <cell r="N58">
            <v>21848677.5</v>
          </cell>
        </row>
        <row r="59">
          <cell r="A59" t="str">
            <v>4.1.3</v>
          </cell>
          <cell r="B59" t="str">
            <v>Relleno material sitio. Apisonado a mano</v>
          </cell>
          <cell r="C59" t="str">
            <v>M3</v>
          </cell>
          <cell r="D59">
            <v>486.96999999999997</v>
          </cell>
          <cell r="E59">
            <v>0</v>
          </cell>
          <cell r="F59">
            <v>41390</v>
          </cell>
          <cell r="G59">
            <v>0</v>
          </cell>
          <cell r="H59">
            <v>2500</v>
          </cell>
          <cell r="I59">
            <v>43890</v>
          </cell>
          <cell r="J59">
            <v>0</v>
          </cell>
          <cell r="K59">
            <v>20155.688299999998</v>
          </cell>
          <cell r="L59">
            <v>0</v>
          </cell>
          <cell r="M59">
            <v>1217.425</v>
          </cell>
          <cell r="N59">
            <v>21373113.299999997</v>
          </cell>
        </row>
        <row r="60">
          <cell r="B60" t="str">
            <v>Subtotal subcapítulo 4.1</v>
          </cell>
          <cell r="J60">
            <v>0</v>
          </cell>
          <cell r="K60">
            <v>44538.130300000004</v>
          </cell>
          <cell r="L60">
            <v>594.64919999999995</v>
          </cell>
          <cell r="M60">
            <v>3964.7820999999994</v>
          </cell>
          <cell r="N60">
            <v>49097561.599999994</v>
          </cell>
        </row>
        <row r="62">
          <cell r="A62">
            <v>4.2</v>
          </cell>
          <cell r="B62" t="str">
            <v>INSTALACION TUBERIAS</v>
          </cell>
        </row>
        <row r="63">
          <cell r="A63" t="str">
            <v>4.2.1</v>
          </cell>
          <cell r="B63" t="str">
            <v>Sumin./ Instal. Tubería  D=2" RDE 21</v>
          </cell>
          <cell r="C63" t="str">
            <v>ML</v>
          </cell>
          <cell r="D63">
            <v>87.24</v>
          </cell>
          <cell r="E63">
            <v>34680</v>
          </cell>
          <cell r="F63">
            <v>20690</v>
          </cell>
          <cell r="G63">
            <v>80</v>
          </cell>
          <cell r="H63">
            <v>1250</v>
          </cell>
          <cell r="I63">
            <v>56700</v>
          </cell>
          <cell r="J63">
            <v>3025.4831999999997</v>
          </cell>
          <cell r="K63">
            <v>1804.9956</v>
          </cell>
          <cell r="L63">
            <v>6.9791999999999996</v>
          </cell>
          <cell r="M63">
            <v>109.05</v>
          </cell>
          <cell r="N63">
            <v>4946508</v>
          </cell>
        </row>
        <row r="64">
          <cell r="A64" t="str">
            <v>4.2.2</v>
          </cell>
          <cell r="B64" t="str">
            <v>Sumin./ Instal. Tubería  D=1" RDE 13.5</v>
          </cell>
          <cell r="C64" t="str">
            <v>ML</v>
          </cell>
          <cell r="D64">
            <v>585.17999999999995</v>
          </cell>
          <cell r="E64">
            <v>14560</v>
          </cell>
          <cell r="F64">
            <v>20690</v>
          </cell>
          <cell r="G64">
            <v>130</v>
          </cell>
          <cell r="H64">
            <v>1250</v>
          </cell>
          <cell r="I64">
            <v>36630</v>
          </cell>
          <cell r="J64">
            <v>8520.2207999999991</v>
          </cell>
          <cell r="K64">
            <v>12107.374199999998</v>
          </cell>
          <cell r="L64">
            <v>76.073399999999992</v>
          </cell>
          <cell r="M64">
            <v>731.47499999999991</v>
          </cell>
          <cell r="N64">
            <v>21435143.399999999</v>
          </cell>
        </row>
        <row r="65">
          <cell r="A65" t="str">
            <v>4.2.3</v>
          </cell>
          <cell r="B65" t="str">
            <v>Sumin./ Instal. Tubería  D=3/4" RDE 21</v>
          </cell>
          <cell r="C65" t="str">
            <v>ML</v>
          </cell>
          <cell r="D65">
            <v>324.70999999999998</v>
          </cell>
          <cell r="E65">
            <v>9400</v>
          </cell>
          <cell r="F65">
            <v>20690</v>
          </cell>
          <cell r="G65">
            <v>150</v>
          </cell>
          <cell r="H65">
            <v>1250</v>
          </cell>
          <cell r="I65">
            <v>31490</v>
          </cell>
          <cell r="J65">
            <v>3052.2739999999999</v>
          </cell>
          <cell r="K65">
            <v>6718.2498999999998</v>
          </cell>
          <cell r="L65">
            <v>48.706499999999998</v>
          </cell>
          <cell r="M65">
            <v>405.88749999999999</v>
          </cell>
          <cell r="N65">
            <v>10225117.899999999</v>
          </cell>
        </row>
        <row r="66">
          <cell r="A66" t="str">
            <v>4.2.4</v>
          </cell>
          <cell r="B66" t="str">
            <v>Sumin./ Instal. Tubería  D=1/2" RDE 13.5</v>
          </cell>
          <cell r="C66" t="str">
            <v>UND</v>
          </cell>
          <cell r="D66">
            <v>2128.2799999999997</v>
          </cell>
          <cell r="E66">
            <v>8090</v>
          </cell>
          <cell r="F66">
            <v>20690</v>
          </cell>
          <cell r="G66">
            <v>130</v>
          </cell>
          <cell r="H66">
            <v>1250</v>
          </cell>
          <cell r="I66">
            <v>30160</v>
          </cell>
          <cell r="J66">
            <v>17217.785199999998</v>
          </cell>
          <cell r="K66">
            <v>44034.113199999993</v>
          </cell>
          <cell r="L66">
            <v>276.67639999999994</v>
          </cell>
          <cell r="M66">
            <v>2660.3499999999995</v>
          </cell>
          <cell r="N66">
            <v>64188924.79999999</v>
          </cell>
        </row>
        <row r="67">
          <cell r="A67" t="str">
            <v>4.2.5</v>
          </cell>
          <cell r="B67" t="str">
            <v xml:space="preserve">Sumin./ Instal. Tee PVC 2" </v>
          </cell>
          <cell r="C67" t="str">
            <v>UND</v>
          </cell>
          <cell r="D67">
            <v>2</v>
          </cell>
          <cell r="E67">
            <v>26380</v>
          </cell>
          <cell r="F67">
            <v>10350</v>
          </cell>
          <cell r="G67">
            <v>150</v>
          </cell>
          <cell r="H67">
            <v>500</v>
          </cell>
          <cell r="I67">
            <v>37380</v>
          </cell>
          <cell r="J67">
            <v>52.76</v>
          </cell>
          <cell r="K67">
            <v>20.7</v>
          </cell>
          <cell r="L67">
            <v>0.3</v>
          </cell>
          <cell r="M67">
            <v>1</v>
          </cell>
          <cell r="N67">
            <v>74760</v>
          </cell>
        </row>
        <row r="68">
          <cell r="A68" t="str">
            <v>4.2.6</v>
          </cell>
          <cell r="B68" t="str">
            <v xml:space="preserve">Sumin./ Instal. Tee PVC 1" </v>
          </cell>
          <cell r="C68" t="str">
            <v>UND</v>
          </cell>
          <cell r="D68">
            <v>2</v>
          </cell>
          <cell r="E68">
            <v>9200</v>
          </cell>
          <cell r="F68">
            <v>10350</v>
          </cell>
          <cell r="G68">
            <v>130</v>
          </cell>
          <cell r="H68">
            <v>500</v>
          </cell>
          <cell r="I68">
            <v>20180</v>
          </cell>
          <cell r="J68">
            <v>18.399999999999999</v>
          </cell>
          <cell r="K68">
            <v>20.7</v>
          </cell>
          <cell r="L68">
            <v>0.26</v>
          </cell>
          <cell r="M68">
            <v>1</v>
          </cell>
          <cell r="N68">
            <v>40360</v>
          </cell>
        </row>
        <row r="69">
          <cell r="A69" t="str">
            <v>4.2.7</v>
          </cell>
          <cell r="B69" t="str">
            <v>Accesorios de tuberia</v>
          </cell>
          <cell r="C69" t="str">
            <v>UND</v>
          </cell>
          <cell r="D69">
            <v>6</v>
          </cell>
          <cell r="E69">
            <v>37100</v>
          </cell>
          <cell r="F69">
            <v>10350</v>
          </cell>
          <cell r="G69">
            <v>130</v>
          </cell>
          <cell r="H69">
            <v>500</v>
          </cell>
          <cell r="I69">
            <v>48080</v>
          </cell>
          <cell r="J69">
            <v>222.6</v>
          </cell>
          <cell r="K69">
            <v>62.1</v>
          </cell>
          <cell r="L69">
            <v>0.78</v>
          </cell>
          <cell r="M69">
            <v>3</v>
          </cell>
          <cell r="N69">
            <v>288480</v>
          </cell>
        </row>
        <row r="70">
          <cell r="B70" t="str">
            <v>Subtotal subcapítulo 4.2</v>
          </cell>
          <cell r="J70">
            <v>32109.523199999992</v>
          </cell>
          <cell r="K70">
            <v>64768.232899999981</v>
          </cell>
          <cell r="L70">
            <v>409.77549999999991</v>
          </cell>
          <cell r="M70">
            <v>3911.7624999999994</v>
          </cell>
          <cell r="N70">
            <v>101199294.09999999</v>
          </cell>
        </row>
        <row r="72">
          <cell r="A72">
            <v>4.3</v>
          </cell>
          <cell r="B72" t="str">
            <v>ACCESORIOS/ADICIONALES</v>
          </cell>
        </row>
        <row r="73">
          <cell r="A73" t="str">
            <v>4.3.1</v>
          </cell>
          <cell r="B73" t="str">
            <v>Caja para valvulas Mayores 60x60</v>
          </cell>
          <cell r="C73" t="str">
            <v>UND</v>
          </cell>
          <cell r="D73">
            <v>4</v>
          </cell>
          <cell r="E73">
            <v>158620</v>
          </cell>
          <cell r="F73">
            <v>10350</v>
          </cell>
          <cell r="G73">
            <v>420</v>
          </cell>
          <cell r="H73">
            <v>4000</v>
          </cell>
          <cell r="I73">
            <v>173390</v>
          </cell>
          <cell r="J73">
            <v>634.48</v>
          </cell>
          <cell r="K73">
            <v>41.4</v>
          </cell>
          <cell r="L73">
            <v>1.68</v>
          </cell>
          <cell r="M73">
            <v>16</v>
          </cell>
          <cell r="N73">
            <v>693560</v>
          </cell>
        </row>
        <row r="74">
          <cell r="A74" t="str">
            <v>4.3.2</v>
          </cell>
          <cell r="B74" t="str">
            <v>Anclajes en concreto para tubería a presión</v>
          </cell>
          <cell r="C74" t="str">
            <v>UND</v>
          </cell>
          <cell r="D74">
            <v>6</v>
          </cell>
          <cell r="E74">
            <v>403200</v>
          </cell>
          <cell r="F74">
            <v>10350</v>
          </cell>
          <cell r="G74">
            <v>0</v>
          </cell>
          <cell r="H74">
            <v>1250</v>
          </cell>
          <cell r="I74">
            <v>414800</v>
          </cell>
          <cell r="J74">
            <v>2419.1999999999998</v>
          </cell>
          <cell r="K74">
            <v>62.1</v>
          </cell>
          <cell r="L74">
            <v>0</v>
          </cell>
          <cell r="M74">
            <v>7.5</v>
          </cell>
          <cell r="N74">
            <v>2488800</v>
          </cell>
        </row>
        <row r="75">
          <cell r="A75" t="str">
            <v>4.3.3</v>
          </cell>
          <cell r="B75" t="str">
            <v>Sum e instalacion de valvulas de ventosa 2"</v>
          </cell>
          <cell r="C75" t="str">
            <v>UND</v>
          </cell>
          <cell r="D75">
            <v>2</v>
          </cell>
          <cell r="E75">
            <v>72110</v>
          </cell>
          <cell r="F75">
            <v>20690</v>
          </cell>
          <cell r="G75">
            <v>80</v>
          </cell>
          <cell r="H75">
            <v>250</v>
          </cell>
          <cell r="I75">
            <v>93130</v>
          </cell>
          <cell r="J75">
            <v>144.22</v>
          </cell>
          <cell r="K75">
            <v>41.38</v>
          </cell>
          <cell r="L75">
            <v>0.16</v>
          </cell>
          <cell r="M75">
            <v>0.5</v>
          </cell>
          <cell r="N75">
            <v>186260</v>
          </cell>
        </row>
        <row r="76">
          <cell r="A76" t="str">
            <v>4.3.4</v>
          </cell>
          <cell r="B76" t="str">
            <v>Sum e instalacion de valvulas de purga 1"</v>
          </cell>
          <cell r="C76" t="str">
            <v>UND</v>
          </cell>
          <cell r="D76">
            <v>2</v>
          </cell>
          <cell r="E76">
            <v>54260</v>
          </cell>
          <cell r="F76">
            <v>31040</v>
          </cell>
          <cell r="G76">
            <v>80</v>
          </cell>
          <cell r="H76">
            <v>250</v>
          </cell>
          <cell r="I76">
            <v>85630</v>
          </cell>
          <cell r="J76">
            <v>108.52</v>
          </cell>
          <cell r="K76">
            <v>62.08</v>
          </cell>
          <cell r="L76">
            <v>0.16</v>
          </cell>
          <cell r="M76">
            <v>0.5</v>
          </cell>
          <cell r="N76">
            <v>171260</v>
          </cell>
        </row>
        <row r="77">
          <cell r="A77" t="str">
            <v>4.3.5</v>
          </cell>
          <cell r="B77" t="str">
            <v>Sum e instalacion de  domiciliaria (Incluye contador, registro, caja con tapa hf)</v>
          </cell>
          <cell r="C77" t="str">
            <v>UND</v>
          </cell>
          <cell r="D77">
            <v>253</v>
          </cell>
          <cell r="E77">
            <v>18270</v>
          </cell>
          <cell r="F77">
            <v>103470</v>
          </cell>
          <cell r="G77">
            <v>840</v>
          </cell>
          <cell r="H77">
            <v>7500</v>
          </cell>
          <cell r="I77">
            <v>130080</v>
          </cell>
          <cell r="J77">
            <v>4622.3100000000004</v>
          </cell>
          <cell r="K77">
            <v>26177.91</v>
          </cell>
          <cell r="L77">
            <v>212.52</v>
          </cell>
          <cell r="M77">
            <v>1897.5</v>
          </cell>
          <cell r="N77">
            <v>32910240</v>
          </cell>
        </row>
        <row r="78">
          <cell r="A78" t="str">
            <v>4.3.6</v>
          </cell>
          <cell r="B78" t="str">
            <v>Prueba hidráulica</v>
          </cell>
          <cell r="C78" t="str">
            <v>UND</v>
          </cell>
          <cell r="D78">
            <v>1</v>
          </cell>
          <cell r="E78">
            <v>787500</v>
          </cell>
          <cell r="F78">
            <v>0</v>
          </cell>
          <cell r="G78">
            <v>0</v>
          </cell>
          <cell r="H78">
            <v>0</v>
          </cell>
          <cell r="I78">
            <v>787500</v>
          </cell>
          <cell r="J78">
            <v>787.5</v>
          </cell>
          <cell r="K78">
            <v>0</v>
          </cell>
          <cell r="L78">
            <v>0</v>
          </cell>
          <cell r="M78">
            <v>0</v>
          </cell>
          <cell r="N78">
            <v>787500</v>
          </cell>
        </row>
        <row r="79">
          <cell r="B79" t="str">
            <v>Subtotal subcapítulo 4.3</v>
          </cell>
          <cell r="J79">
            <v>8716.23</v>
          </cell>
          <cell r="K79">
            <v>26384.87</v>
          </cell>
          <cell r="L79">
            <v>214.52</v>
          </cell>
          <cell r="M79">
            <v>1922</v>
          </cell>
          <cell r="N79">
            <v>37237620</v>
          </cell>
        </row>
        <row r="80">
          <cell r="B80" t="str">
            <v>SUBTOTAL CAPITULO 4</v>
          </cell>
          <cell r="E80">
            <v>1633.37</v>
          </cell>
          <cell r="F80">
            <v>373.84</v>
          </cell>
          <cell r="G80">
            <v>2.62</v>
          </cell>
          <cell r="H80">
            <v>25.94</v>
          </cell>
          <cell r="J80">
            <v>40825.753199999992</v>
          </cell>
          <cell r="K80">
            <v>135691.23319999999</v>
          </cell>
          <cell r="L80">
            <v>1218.9447</v>
          </cell>
          <cell r="M80">
            <v>9798.5445999999974</v>
          </cell>
          <cell r="N80">
            <v>187534475.69999999</v>
          </cell>
        </row>
        <row r="82">
          <cell r="A82">
            <v>5</v>
          </cell>
          <cell r="B82" t="str">
            <v xml:space="preserve">PLANTA DE TRATAMIENTO DE AGUA POTABLE </v>
          </cell>
        </row>
        <row r="83">
          <cell r="A83">
            <v>5.0999999999999996</v>
          </cell>
          <cell r="B83" t="str">
            <v>Planta de Tratamiento de Agua Potable Compacta</v>
          </cell>
          <cell r="C83" t="str">
            <v>UN</v>
          </cell>
          <cell r="D83">
            <v>1</v>
          </cell>
          <cell r="E83">
            <v>103680300</v>
          </cell>
          <cell r="F83">
            <v>0</v>
          </cell>
          <cell r="G83">
            <v>0</v>
          </cell>
          <cell r="H83">
            <v>0</v>
          </cell>
          <cell r="I83">
            <v>103680300</v>
          </cell>
          <cell r="J83">
            <v>103680300</v>
          </cell>
          <cell r="K83">
            <v>0</v>
          </cell>
          <cell r="L83" t="str">
            <v>incl</v>
          </cell>
          <cell r="M83">
            <v>0</v>
          </cell>
          <cell r="N83">
            <v>103680300</v>
          </cell>
        </row>
        <row r="84">
          <cell r="B84" t="str">
            <v>SUBTOTAL CAPITULO 5</v>
          </cell>
          <cell r="E84">
            <v>103680.3</v>
          </cell>
          <cell r="J84">
            <v>103680300</v>
          </cell>
          <cell r="K84">
            <v>0</v>
          </cell>
          <cell r="L84" t="str">
            <v>incl</v>
          </cell>
          <cell r="M84">
            <v>0</v>
          </cell>
          <cell r="N84">
            <v>103680300</v>
          </cell>
        </row>
        <row r="86">
          <cell r="A86">
            <v>6</v>
          </cell>
          <cell r="B86" t="str">
            <v>MALLA PROTECTORA</v>
          </cell>
        </row>
        <row r="87">
          <cell r="A87">
            <v>6.1</v>
          </cell>
          <cell r="B87" t="str">
            <v xml:space="preserve">EXCAVACIONES </v>
          </cell>
        </row>
        <row r="88">
          <cell r="A88" t="str">
            <v>6.1.1</v>
          </cell>
          <cell r="B88" t="str">
            <v>Excavaciones secas en tierra y conglomerado manual incluyendo retiro</v>
          </cell>
          <cell r="C88" t="str">
            <v>M3</v>
          </cell>
          <cell r="D88">
            <v>4.66</v>
          </cell>
          <cell r="E88">
            <v>0</v>
          </cell>
          <cell r="F88">
            <v>15520</v>
          </cell>
          <cell r="G88">
            <v>0</v>
          </cell>
          <cell r="H88">
            <v>0</v>
          </cell>
          <cell r="I88">
            <v>18020</v>
          </cell>
          <cell r="N88">
            <v>83973.2</v>
          </cell>
        </row>
        <row r="89">
          <cell r="B89" t="str">
            <v>Subtotal subcapítulo 6.1</v>
          </cell>
          <cell r="N89">
            <v>83973.2</v>
          </cell>
        </row>
        <row r="91">
          <cell r="A91">
            <v>6.2</v>
          </cell>
          <cell r="B91" t="str">
            <v>ESTRUCTURAS EN CONCRETO</v>
          </cell>
        </row>
        <row r="92">
          <cell r="A92" t="str">
            <v>6.2.1</v>
          </cell>
          <cell r="B92" t="str">
            <v xml:space="preserve">Concreto ciclopeo </v>
          </cell>
          <cell r="C92" t="str">
            <v>M3</v>
          </cell>
          <cell r="D92">
            <v>4.66</v>
          </cell>
          <cell r="E92">
            <v>310740</v>
          </cell>
          <cell r="F92">
            <v>82780</v>
          </cell>
          <cell r="G92">
            <v>8000</v>
          </cell>
          <cell r="H92">
            <v>14350</v>
          </cell>
          <cell r="I92">
            <v>415870</v>
          </cell>
          <cell r="N92">
            <v>1937954.2</v>
          </cell>
        </row>
        <row r="93">
          <cell r="A93" t="str">
            <v>6.2.2</v>
          </cell>
          <cell r="B93" t="str">
            <v>Viga cimentacion 0,25X0,30 en concreto de 3000 PSI</v>
          </cell>
          <cell r="C93" t="str">
            <v>ML</v>
          </cell>
          <cell r="D93">
            <v>1.55</v>
          </cell>
          <cell r="E93">
            <v>36930</v>
          </cell>
          <cell r="F93">
            <v>21730</v>
          </cell>
          <cell r="G93">
            <v>1390</v>
          </cell>
          <cell r="H93">
            <v>4180</v>
          </cell>
          <cell r="I93">
            <v>64230</v>
          </cell>
          <cell r="N93">
            <v>99556.5</v>
          </cell>
        </row>
        <row r="94">
          <cell r="A94" t="str">
            <v>6.2.3</v>
          </cell>
          <cell r="B94" t="str">
            <v>Alfajia en concreto de 3000 PSI</v>
          </cell>
          <cell r="C94" t="str">
            <v>ML</v>
          </cell>
          <cell r="D94">
            <v>51.78</v>
          </cell>
          <cell r="E94">
            <v>8860</v>
          </cell>
          <cell r="F94">
            <v>21730</v>
          </cell>
          <cell r="G94">
            <v>1390</v>
          </cell>
          <cell r="H94">
            <v>4180</v>
          </cell>
          <cell r="I94">
            <v>36160</v>
          </cell>
          <cell r="N94">
            <v>1872364.8</v>
          </cell>
        </row>
        <row r="95">
          <cell r="A95" t="str">
            <v>6.2.4</v>
          </cell>
          <cell r="B95" t="str">
            <v>Columnetas en concreto de 3000 PSI</v>
          </cell>
          <cell r="C95" t="str">
            <v>ML</v>
          </cell>
          <cell r="D95">
            <v>24.6</v>
          </cell>
          <cell r="E95">
            <v>3940</v>
          </cell>
          <cell r="F95">
            <v>21730</v>
          </cell>
          <cell r="G95">
            <v>1390</v>
          </cell>
          <cell r="H95">
            <v>4180</v>
          </cell>
          <cell r="I95">
            <v>31240</v>
          </cell>
          <cell r="N95">
            <v>768504</v>
          </cell>
        </row>
        <row r="96">
          <cell r="A96" t="str">
            <v>6.2.5</v>
          </cell>
          <cell r="B96" t="str">
            <v>Solado en concreto de 2500 PSI</v>
          </cell>
          <cell r="C96" t="str">
            <v>M3</v>
          </cell>
          <cell r="D96">
            <v>0.78</v>
          </cell>
          <cell r="E96">
            <v>464060</v>
          </cell>
          <cell r="F96">
            <v>82780</v>
          </cell>
          <cell r="G96">
            <v>15760</v>
          </cell>
          <cell r="H96">
            <v>18250</v>
          </cell>
          <cell r="I96">
            <v>580850</v>
          </cell>
          <cell r="N96">
            <v>453063</v>
          </cell>
        </row>
        <row r="97">
          <cell r="A97" t="str">
            <v>6.2.6</v>
          </cell>
          <cell r="B97" t="str">
            <v>Acero de refuerzo figurado PDR 60</v>
          </cell>
          <cell r="C97" t="str">
            <v>KG</v>
          </cell>
          <cell r="D97">
            <v>251.67</v>
          </cell>
          <cell r="E97">
            <v>3470</v>
          </cell>
          <cell r="F97">
            <v>620</v>
          </cell>
          <cell r="G97">
            <v>10</v>
          </cell>
          <cell r="H97">
            <v>250</v>
          </cell>
          <cell r="I97">
            <v>4350</v>
          </cell>
          <cell r="N97">
            <v>1094764.5</v>
          </cell>
        </row>
        <row r="98">
          <cell r="B98" t="str">
            <v>Subtotal subcapítulo 6.2</v>
          </cell>
          <cell r="N98">
            <v>6226207</v>
          </cell>
        </row>
        <row r="100">
          <cell r="A100">
            <v>6.3</v>
          </cell>
          <cell r="B100" t="str">
            <v>MAMPOSTERIA</v>
          </cell>
        </row>
        <row r="101">
          <cell r="A101" t="str">
            <v>6.3.1</v>
          </cell>
          <cell r="B101" t="str">
            <v>Muro en ladrillo prensado a la vista doble cara  e =  0.10</v>
          </cell>
          <cell r="C101" t="str">
            <v>M2</v>
          </cell>
          <cell r="D101">
            <v>44.28</v>
          </cell>
          <cell r="E101">
            <v>30690</v>
          </cell>
          <cell r="F101">
            <v>12420</v>
          </cell>
          <cell r="G101">
            <v>1270</v>
          </cell>
          <cell r="H101">
            <v>400</v>
          </cell>
          <cell r="I101">
            <v>44780</v>
          </cell>
          <cell r="N101">
            <v>1982858.4000000001</v>
          </cell>
        </row>
        <row r="102">
          <cell r="B102" t="str">
            <v>Subtotal subcapítulo 6.3</v>
          </cell>
          <cell r="N102">
            <v>1982858.4000000001</v>
          </cell>
        </row>
        <row r="104">
          <cell r="A104">
            <v>6.4</v>
          </cell>
          <cell r="B104" t="str">
            <v>CARPINTERIA METALICA</v>
          </cell>
        </row>
        <row r="105">
          <cell r="A105" t="str">
            <v>6.4.1</v>
          </cell>
          <cell r="B105" t="str">
            <v>Modulo malla eslabonada sobre tubo Galvanizado de  2" y ang de 1 1/4 X3/16, plantilla de 1/2X1/8 incluye anticorrosivo  y pintura</v>
          </cell>
          <cell r="C105" t="str">
            <v>M2</v>
          </cell>
          <cell r="D105">
            <v>209.23</v>
          </cell>
          <cell r="E105">
            <v>156930</v>
          </cell>
          <cell r="F105">
            <v>49670</v>
          </cell>
          <cell r="G105">
            <v>5000</v>
          </cell>
          <cell r="H105">
            <v>5000</v>
          </cell>
          <cell r="I105">
            <v>216600</v>
          </cell>
          <cell r="N105">
            <v>45319218</v>
          </cell>
        </row>
        <row r="106">
          <cell r="B106" t="str">
            <v>Subtotal subcapítulo 6.4</v>
          </cell>
          <cell r="N106">
            <v>45319218</v>
          </cell>
        </row>
        <row r="107">
          <cell r="B107" t="str">
            <v>SUBTOTAL CAPITULO 6</v>
          </cell>
          <cell r="D107">
            <v>0.59321000000000002</v>
          </cell>
          <cell r="E107">
            <v>1015.62</v>
          </cell>
          <cell r="F107">
            <v>308.98</v>
          </cell>
          <cell r="G107">
            <v>34.21</v>
          </cell>
          <cell r="H107">
            <v>50.79</v>
          </cell>
          <cell r="N107">
            <v>53612256.600000001</v>
          </cell>
        </row>
        <row r="109">
          <cell r="A109">
            <v>7</v>
          </cell>
          <cell r="B109" t="str">
            <v>CASETA DE BOMBEO</v>
          </cell>
        </row>
        <row r="110">
          <cell r="A110">
            <v>7.1</v>
          </cell>
          <cell r="B110" t="str">
            <v>PRELIMINARES</v>
          </cell>
        </row>
        <row r="111">
          <cell r="A111" t="str">
            <v>7.1.1</v>
          </cell>
          <cell r="B111" t="str">
            <v>Localizacion y replanteo</v>
          </cell>
          <cell r="C111" t="str">
            <v>M2</v>
          </cell>
          <cell r="D111">
            <v>8.2565000000000008</v>
          </cell>
          <cell r="E111">
            <v>0</v>
          </cell>
          <cell r="F111">
            <v>450</v>
          </cell>
          <cell r="G111">
            <v>670</v>
          </cell>
          <cell r="H111">
            <v>1670</v>
          </cell>
          <cell r="I111">
            <v>2790</v>
          </cell>
          <cell r="N111">
            <v>23035.635000000002</v>
          </cell>
        </row>
        <row r="112">
          <cell r="B112" t="str">
            <v>Subtotal subcapítulo 7.1</v>
          </cell>
          <cell r="N112">
            <v>23035.635000000002</v>
          </cell>
        </row>
        <row r="114">
          <cell r="A114">
            <v>7.2</v>
          </cell>
          <cell r="B114" t="str">
            <v>MOVIMIENTO DE TIERRAS</v>
          </cell>
        </row>
        <row r="115">
          <cell r="A115" t="str">
            <v>7.2.1</v>
          </cell>
          <cell r="B115" t="str">
            <v>Excavacion a mano en material comun</v>
          </cell>
          <cell r="C115" t="str">
            <v>M3</v>
          </cell>
          <cell r="D115">
            <v>5.3019999999999996</v>
          </cell>
          <cell r="E115">
            <v>0</v>
          </cell>
          <cell r="F115">
            <v>12930</v>
          </cell>
          <cell r="G115">
            <v>0</v>
          </cell>
          <cell r="H115">
            <v>500</v>
          </cell>
          <cell r="I115">
            <v>13430</v>
          </cell>
          <cell r="N115">
            <v>71205.86</v>
          </cell>
        </row>
        <row r="116">
          <cell r="A116" t="str">
            <v>7.2.2</v>
          </cell>
          <cell r="B116" t="str">
            <v>Relleno comun compactado</v>
          </cell>
          <cell r="C116" t="str">
            <v>M3</v>
          </cell>
          <cell r="D116">
            <v>5.3019999999999996</v>
          </cell>
          <cell r="E116">
            <v>0</v>
          </cell>
          <cell r="F116">
            <v>34490</v>
          </cell>
          <cell r="G116">
            <v>0</v>
          </cell>
          <cell r="H116">
            <v>2500</v>
          </cell>
          <cell r="I116">
            <v>36990</v>
          </cell>
          <cell r="N116">
            <v>196120.97999999998</v>
          </cell>
        </row>
        <row r="117">
          <cell r="B117" t="str">
            <v>Subtotal subcapítulo 7.2</v>
          </cell>
          <cell r="N117">
            <v>267326.83999999997</v>
          </cell>
        </row>
        <row r="119">
          <cell r="A119">
            <v>7.3</v>
          </cell>
          <cell r="B119" t="str">
            <v>CIMENTACION</v>
          </cell>
        </row>
        <row r="120">
          <cell r="A120" t="str">
            <v>7.3.1</v>
          </cell>
          <cell r="B120" t="str">
            <v>Zapatas en concreto ciclopeo de 0.2x0.3</v>
          </cell>
          <cell r="C120" t="str">
            <v>M3</v>
          </cell>
          <cell r="D120">
            <v>7.1999999999999995E-2</v>
          </cell>
          <cell r="E120">
            <v>310740</v>
          </cell>
          <cell r="F120">
            <v>0</v>
          </cell>
          <cell r="G120">
            <v>240</v>
          </cell>
          <cell r="H120">
            <v>2500</v>
          </cell>
          <cell r="I120">
            <v>313480</v>
          </cell>
          <cell r="N120">
            <v>22570.559999999998</v>
          </cell>
        </row>
        <row r="121">
          <cell r="A121" t="str">
            <v>7.3.2</v>
          </cell>
          <cell r="B121" t="str">
            <v>viga de cimentacion de 0.2x0.25 concreto 3000 PSI</v>
          </cell>
          <cell r="C121" t="str">
            <v>ML</v>
          </cell>
          <cell r="D121">
            <v>4</v>
          </cell>
          <cell r="E121">
            <v>31320</v>
          </cell>
          <cell r="F121">
            <v>0</v>
          </cell>
          <cell r="G121">
            <v>80</v>
          </cell>
          <cell r="H121">
            <v>4300</v>
          </cell>
          <cell r="I121">
            <v>35700</v>
          </cell>
          <cell r="N121">
            <v>142800</v>
          </cell>
        </row>
        <row r="122">
          <cell r="A122" t="str">
            <v>7.3.3</v>
          </cell>
          <cell r="B122" t="str">
            <v>Viga de amarre de 0.2x0.25 concreto 3000 PSI</v>
          </cell>
          <cell r="C122" t="str">
            <v>ML</v>
          </cell>
          <cell r="D122">
            <v>2.8</v>
          </cell>
          <cell r="E122">
            <v>31320</v>
          </cell>
          <cell r="F122">
            <v>0</v>
          </cell>
          <cell r="G122">
            <v>80</v>
          </cell>
          <cell r="H122">
            <v>3800</v>
          </cell>
          <cell r="I122">
            <v>35200</v>
          </cell>
          <cell r="N122">
            <v>98560</v>
          </cell>
        </row>
        <row r="123">
          <cell r="B123" t="str">
            <v>Subtotal subcapítulo 7.3</v>
          </cell>
          <cell r="N123">
            <v>263930.56</v>
          </cell>
        </row>
        <row r="125">
          <cell r="A125">
            <v>7.4</v>
          </cell>
          <cell r="B125" t="str">
            <v>ESTRUCTURAS</v>
          </cell>
        </row>
        <row r="126">
          <cell r="A126" t="str">
            <v>7.4.1</v>
          </cell>
          <cell r="B126" t="str">
            <v>Viga aerea de concreto 1.15x0.10 concreto 3000 PSI</v>
          </cell>
          <cell r="C126" t="str">
            <v>ML</v>
          </cell>
          <cell r="D126">
            <v>8.48</v>
          </cell>
          <cell r="E126">
            <v>7390</v>
          </cell>
          <cell r="F126">
            <v>0</v>
          </cell>
          <cell r="G126">
            <v>130</v>
          </cell>
          <cell r="H126">
            <v>4300</v>
          </cell>
          <cell r="I126">
            <v>11820</v>
          </cell>
          <cell r="N126">
            <v>100233.60000000001</v>
          </cell>
        </row>
        <row r="127">
          <cell r="A127" t="str">
            <v>7.4.2</v>
          </cell>
          <cell r="B127" t="str">
            <v>columna de concreto 0.15x015 concreto 3000 PSI</v>
          </cell>
          <cell r="C127" t="str">
            <v>ML</v>
          </cell>
          <cell r="D127">
            <v>2.8</v>
          </cell>
          <cell r="E127">
            <v>9850</v>
          </cell>
          <cell r="F127">
            <v>0</v>
          </cell>
          <cell r="G127">
            <v>80</v>
          </cell>
          <cell r="H127">
            <v>250</v>
          </cell>
          <cell r="I127">
            <v>10180</v>
          </cell>
          <cell r="N127">
            <v>28504</v>
          </cell>
        </row>
        <row r="128">
          <cell r="A128" t="str">
            <v>7.4.3</v>
          </cell>
          <cell r="B128" t="str">
            <v>Placa en concreto e= 0.007 concreto 3000 PSI</v>
          </cell>
          <cell r="C128" t="str">
            <v>M2</v>
          </cell>
          <cell r="D128">
            <v>1.2</v>
          </cell>
          <cell r="E128">
            <v>6240</v>
          </cell>
          <cell r="F128">
            <v>0</v>
          </cell>
          <cell r="G128">
            <v>20</v>
          </cell>
          <cell r="H128">
            <v>4300</v>
          </cell>
          <cell r="I128">
            <v>10560</v>
          </cell>
          <cell r="N128">
            <v>12672</v>
          </cell>
        </row>
        <row r="129">
          <cell r="A129" t="str">
            <v>7.4.4</v>
          </cell>
          <cell r="B129" t="str">
            <v>Dinteles o vanos de 0.007x0.1 concreto 3000 PSI</v>
          </cell>
          <cell r="C129" t="str">
            <v>ML</v>
          </cell>
          <cell r="D129">
            <v>0.42249999999999999</v>
          </cell>
          <cell r="E129">
            <v>9850</v>
          </cell>
          <cell r="F129">
            <v>0</v>
          </cell>
          <cell r="G129">
            <v>80</v>
          </cell>
          <cell r="H129">
            <v>4300</v>
          </cell>
          <cell r="I129">
            <v>14230</v>
          </cell>
          <cell r="N129">
            <v>6012.1750000000002</v>
          </cell>
        </row>
        <row r="130">
          <cell r="A130" t="str">
            <v>7.4.5</v>
          </cell>
          <cell r="B130" t="str">
            <v>Acero de refuerzo</v>
          </cell>
          <cell r="C130" t="str">
            <v>KG</v>
          </cell>
          <cell r="D130">
            <v>64.990200000000002</v>
          </cell>
          <cell r="E130">
            <v>3540</v>
          </cell>
          <cell r="F130">
            <v>2070</v>
          </cell>
          <cell r="G130">
            <v>100</v>
          </cell>
          <cell r="H130">
            <v>80</v>
          </cell>
          <cell r="I130">
            <v>5790</v>
          </cell>
          <cell r="N130">
            <v>376293.25800000003</v>
          </cell>
        </row>
        <row r="131">
          <cell r="B131" t="str">
            <v>Subtotal subcapítulo 7.4</v>
          </cell>
          <cell r="N131">
            <v>523715.03300000005</v>
          </cell>
        </row>
        <row r="133">
          <cell r="A133">
            <v>7.5</v>
          </cell>
          <cell r="B133" t="str">
            <v>MAMPOSTERIA</v>
          </cell>
        </row>
        <row r="134">
          <cell r="A134" t="str">
            <v>7.5.1</v>
          </cell>
          <cell r="B134" t="str">
            <v>Mamposteria en ladrillo H-10 e=0,10 m</v>
          </cell>
          <cell r="C134" t="str">
            <v>M2</v>
          </cell>
          <cell r="D134">
            <v>14.7629</v>
          </cell>
          <cell r="E134">
            <v>25560</v>
          </cell>
          <cell r="F134">
            <v>2590</v>
          </cell>
          <cell r="G134">
            <v>50</v>
          </cell>
          <cell r="H134">
            <v>750</v>
          </cell>
          <cell r="I134">
            <v>28950</v>
          </cell>
          <cell r="N134">
            <v>427385.95500000002</v>
          </cell>
        </row>
        <row r="135">
          <cell r="B135" t="str">
            <v>Subtotal subcapítulo 7.5</v>
          </cell>
          <cell r="N135">
            <v>427385.95500000002</v>
          </cell>
        </row>
        <row r="137">
          <cell r="A137">
            <v>7.6</v>
          </cell>
          <cell r="B137" t="str">
            <v>PISOS</v>
          </cell>
        </row>
        <row r="138">
          <cell r="A138" t="str">
            <v>7.6.1</v>
          </cell>
          <cell r="B138" t="str">
            <v>Antepiso en concreto</v>
          </cell>
          <cell r="C138" t="str">
            <v>M2</v>
          </cell>
          <cell r="D138">
            <v>2.8</v>
          </cell>
          <cell r="E138">
            <v>35380</v>
          </cell>
          <cell r="F138">
            <v>0</v>
          </cell>
          <cell r="G138">
            <v>70</v>
          </cell>
          <cell r="H138">
            <v>750</v>
          </cell>
          <cell r="I138">
            <v>36200</v>
          </cell>
          <cell r="N138">
            <v>101360</v>
          </cell>
        </row>
        <row r="139">
          <cell r="B139" t="str">
            <v>Subtotal subcapítulo 7.6</v>
          </cell>
          <cell r="N139">
            <v>101360</v>
          </cell>
        </row>
        <row r="141">
          <cell r="A141">
            <v>7.7</v>
          </cell>
          <cell r="B141" t="str">
            <v>ACABADOS</v>
          </cell>
        </row>
        <row r="142">
          <cell r="A142" t="str">
            <v>7.7.1</v>
          </cell>
          <cell r="B142" t="str">
            <v xml:space="preserve">Mortero de pega </v>
          </cell>
          <cell r="C142" t="str">
            <v>M3</v>
          </cell>
          <cell r="D142">
            <v>0.2145</v>
          </cell>
          <cell r="E142">
            <v>465860</v>
          </cell>
          <cell r="F142">
            <v>0</v>
          </cell>
          <cell r="G142">
            <v>50</v>
          </cell>
          <cell r="H142">
            <v>1350</v>
          </cell>
          <cell r="I142">
            <v>467260</v>
          </cell>
          <cell r="N142">
            <v>100227.27</v>
          </cell>
        </row>
        <row r="143">
          <cell r="B143" t="str">
            <v>Subtotal subcapítulo 7.7</v>
          </cell>
          <cell r="N143">
            <v>100227.27</v>
          </cell>
        </row>
        <row r="145">
          <cell r="A145">
            <v>7.8</v>
          </cell>
          <cell r="B145" t="str">
            <v>INSTALACIONES ELECTRICAS</v>
          </cell>
        </row>
        <row r="146">
          <cell r="A146" t="str">
            <v>7.8.1</v>
          </cell>
          <cell r="B146" t="str">
            <v>Red electrica interna y accesorios</v>
          </cell>
          <cell r="C146" t="str">
            <v>ML</v>
          </cell>
          <cell r="D146">
            <v>8</v>
          </cell>
          <cell r="E146">
            <v>12080</v>
          </cell>
          <cell r="F146">
            <v>16560</v>
          </cell>
          <cell r="G146">
            <v>20</v>
          </cell>
          <cell r="H146">
            <v>1250</v>
          </cell>
          <cell r="I146">
            <v>29910</v>
          </cell>
          <cell r="N146">
            <v>239280</v>
          </cell>
        </row>
        <row r="147">
          <cell r="A147" t="str">
            <v>7.8.2</v>
          </cell>
          <cell r="B147" t="str">
            <v>Punto electrico y accesorios</v>
          </cell>
          <cell r="C147" t="str">
            <v>UND</v>
          </cell>
          <cell r="D147">
            <v>3</v>
          </cell>
          <cell r="E147">
            <v>12080</v>
          </cell>
          <cell r="F147">
            <v>17590</v>
          </cell>
          <cell r="G147">
            <v>20</v>
          </cell>
          <cell r="H147">
            <v>2500</v>
          </cell>
          <cell r="I147">
            <v>32190</v>
          </cell>
          <cell r="N147">
            <v>96570</v>
          </cell>
        </row>
        <row r="148">
          <cell r="B148" t="str">
            <v>Subtotal subcapítulo 7.8</v>
          </cell>
          <cell r="N148">
            <v>335850</v>
          </cell>
        </row>
        <row r="150">
          <cell r="A150">
            <v>7.9</v>
          </cell>
          <cell r="B150" t="str">
            <v>CUBIERTA</v>
          </cell>
        </row>
        <row r="151">
          <cell r="A151" t="str">
            <v>7.9.1</v>
          </cell>
          <cell r="B151" t="str">
            <v>Cubierta en teja de fibrocemento</v>
          </cell>
          <cell r="C151" t="str">
            <v>M2</v>
          </cell>
          <cell r="D151">
            <v>6.2480000000000002</v>
          </cell>
          <cell r="E151">
            <v>31250</v>
          </cell>
          <cell r="F151">
            <v>16560</v>
          </cell>
          <cell r="G151">
            <v>160</v>
          </cell>
          <cell r="H151">
            <v>500</v>
          </cell>
          <cell r="I151">
            <v>48470</v>
          </cell>
          <cell r="N151">
            <v>302840.56</v>
          </cell>
        </row>
        <row r="152">
          <cell r="B152" t="str">
            <v>Subtotal subcapítulo 7.5</v>
          </cell>
          <cell r="N152">
            <v>302840.56</v>
          </cell>
        </row>
        <row r="154">
          <cell r="A154">
            <v>7.11</v>
          </cell>
          <cell r="B154" t="str">
            <v>CARPINTERIA METALICA</v>
          </cell>
        </row>
        <row r="155">
          <cell r="A155" t="str">
            <v>7.11.1</v>
          </cell>
          <cell r="B155" t="str">
            <v>Puerta y marco metalico de 0,7x2</v>
          </cell>
          <cell r="C155" t="str">
            <v>M2</v>
          </cell>
          <cell r="D155">
            <v>1.575</v>
          </cell>
          <cell r="E155">
            <v>206460</v>
          </cell>
          <cell r="F155">
            <v>17590</v>
          </cell>
          <cell r="G155">
            <v>80</v>
          </cell>
          <cell r="H155">
            <v>2500</v>
          </cell>
          <cell r="I155">
            <v>226630</v>
          </cell>
          <cell r="N155">
            <v>356942.25</v>
          </cell>
        </row>
        <row r="156">
          <cell r="B156" t="str">
            <v>Subtotal subcapítulo 7.11</v>
          </cell>
          <cell r="N156">
            <v>356942.25</v>
          </cell>
        </row>
        <row r="157">
          <cell r="B157" t="str">
            <v>SUBTOTAL CAPITULO 7</v>
          </cell>
          <cell r="D157">
            <v>0.13196910000000001</v>
          </cell>
          <cell r="E157">
            <v>1198.92</v>
          </cell>
          <cell r="F157">
            <v>120.38</v>
          </cell>
          <cell r="G157">
            <v>1.26</v>
          </cell>
          <cell r="H157">
            <v>36.43</v>
          </cell>
          <cell r="N157">
            <v>2702614.1029999997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B13" t="str">
            <v>FORMALETA (VARA)</v>
          </cell>
          <cell r="C13" t="str">
            <v>DIA</v>
          </cell>
          <cell r="D13">
            <v>9000</v>
          </cell>
        </row>
        <row r="14">
          <cell r="B14" t="str">
            <v>HERRAMIENTA MENOR</v>
          </cell>
          <cell r="C14" t="str">
            <v>DIA</v>
          </cell>
          <cell r="D14">
            <v>2500</v>
          </cell>
        </row>
        <row r="15">
          <cell r="B15" t="str">
            <v>MEZCLADORA DE CONCRETO</v>
          </cell>
          <cell r="C15" t="str">
            <v>DIA</v>
          </cell>
          <cell r="D15">
            <v>54000</v>
          </cell>
        </row>
        <row r="16">
          <cell r="B16" t="str">
            <v>NIVEL DE PRECISION</v>
          </cell>
          <cell r="C16" t="str">
            <v>DIA</v>
          </cell>
          <cell r="D16">
            <v>12000</v>
          </cell>
        </row>
        <row r="17">
          <cell r="B17" t="str">
            <v>ANDAMIOS</v>
          </cell>
          <cell r="C17" t="str">
            <v>DIA</v>
          </cell>
          <cell r="D17">
            <v>6000</v>
          </cell>
        </row>
        <row r="18">
          <cell r="B18" t="str">
            <v>PARALES 0-5 METROS / TABLERO</v>
          </cell>
          <cell r="C18" t="str">
            <v>DIA</v>
          </cell>
          <cell r="D18">
            <v>150</v>
          </cell>
        </row>
        <row r="19">
          <cell r="B19" t="str">
            <v>PLANOS/CARTERA</v>
          </cell>
          <cell r="C19" t="str">
            <v>GLB</v>
          </cell>
          <cell r="D19">
            <v>10000</v>
          </cell>
        </row>
        <row r="20">
          <cell r="B20" t="str">
            <v>EQUIPO PARA UNION MECANICA</v>
          </cell>
          <cell r="C20" t="str">
            <v>DIA</v>
          </cell>
          <cell r="D20">
            <v>18500</v>
          </cell>
        </row>
        <row r="21">
          <cell r="B21" t="str">
            <v>TEODOLITO</v>
          </cell>
          <cell r="C21" t="str">
            <v>DIA</v>
          </cell>
          <cell r="D21">
            <v>18000</v>
          </cell>
        </row>
        <row r="22">
          <cell r="B22" t="str">
            <v>VIBRADOR COMPACTADOR TIPO RANA</v>
          </cell>
          <cell r="C22" t="str">
            <v>DIA</v>
          </cell>
          <cell r="D22">
            <v>70800</v>
          </cell>
        </row>
        <row r="23">
          <cell r="B23" t="str">
            <v>CARGADOR</v>
          </cell>
          <cell r="C23" t="str">
            <v>HOR</v>
          </cell>
          <cell r="D23">
            <v>30000</v>
          </cell>
        </row>
        <row r="24">
          <cell r="B24" t="str">
            <v>MOTOSIERRA</v>
          </cell>
          <cell r="C24" t="str">
            <v>DIA</v>
          </cell>
          <cell r="D24">
            <v>25000</v>
          </cell>
        </row>
        <row r="25">
          <cell r="B25" t="str">
            <v>VIBRADOR DE CONCRETO</v>
          </cell>
          <cell r="C25" t="str">
            <v>HOR</v>
          </cell>
          <cell r="D25">
            <v>9000</v>
          </cell>
        </row>
        <row r="26">
          <cell r="B26" t="str">
            <v>BULLDOZER</v>
          </cell>
          <cell r="C26" t="str">
            <v>HOR</v>
          </cell>
          <cell r="D26">
            <v>40000</v>
          </cell>
        </row>
        <row r="27">
          <cell r="B27" t="str">
            <v>ENSAYOS DE LABORATORIO PARA SUELOS</v>
          </cell>
          <cell r="C27" t="str">
            <v>UND</v>
          </cell>
          <cell r="D27">
            <v>150</v>
          </cell>
        </row>
        <row r="28">
          <cell r="B28" t="str">
            <v>VIBRADOR COMPACTADOR DE RODILLO LISO</v>
          </cell>
          <cell r="C28" t="str">
            <v>DIA</v>
          </cell>
          <cell r="D28">
            <v>223708</v>
          </cell>
        </row>
        <row r="29">
          <cell r="B29" t="str">
            <v>RETROEXCAVADORA</v>
          </cell>
          <cell r="C29" t="str">
            <v>HOR</v>
          </cell>
          <cell r="D29">
            <v>71210</v>
          </cell>
        </row>
        <row r="30">
          <cell r="B30" t="str">
            <v>CINTA Y JALONES</v>
          </cell>
          <cell r="C30" t="str">
            <v>DIA</v>
          </cell>
          <cell r="D30">
            <v>3050</v>
          </cell>
        </row>
        <row r="31">
          <cell r="B31" t="str">
            <v>VOLQUETA</v>
          </cell>
          <cell r="C31" t="str">
            <v>M3/KM</v>
          </cell>
          <cell r="D31">
            <v>900</v>
          </cell>
        </row>
        <row r="34">
          <cell r="B34" t="str">
            <v>ACERO A37</v>
          </cell>
          <cell r="C34" t="str">
            <v>KG</v>
          </cell>
          <cell r="D34">
            <v>3300</v>
          </cell>
        </row>
        <row r="35">
          <cell r="B35" t="str">
            <v>ACERO PDR60</v>
          </cell>
          <cell r="C35" t="str">
            <v>KG</v>
          </cell>
          <cell r="D35">
            <v>3300</v>
          </cell>
        </row>
        <row r="36">
          <cell r="B36" t="str">
            <v>ADAPTADOR HEMBRA PVC 1/2"</v>
          </cell>
          <cell r="C36" t="str">
            <v>UND</v>
          </cell>
          <cell r="D36">
            <v>380</v>
          </cell>
        </row>
        <row r="37">
          <cell r="B37" t="str">
            <v>ADAPTADOR MACHO PF+UAD 1/2"</v>
          </cell>
          <cell r="C37" t="str">
            <v>UND</v>
          </cell>
          <cell r="D37">
            <v>1927</v>
          </cell>
        </row>
        <row r="38">
          <cell r="B38" t="str">
            <v>ADAPTADOR MACHO PVC D= 2"</v>
          </cell>
          <cell r="C38" t="str">
            <v>UND</v>
          </cell>
          <cell r="D38">
            <v>138328</v>
          </cell>
        </row>
        <row r="39">
          <cell r="B39" t="str">
            <v>ARBUSTIVA (PLANTA)</v>
          </cell>
          <cell r="C39" t="str">
            <v>UND</v>
          </cell>
          <cell r="D39">
            <v>1500</v>
          </cell>
        </row>
        <row r="40">
          <cell r="B40" t="str">
            <v>AGUA</v>
          </cell>
          <cell r="C40" t="str">
            <v>LTR</v>
          </cell>
          <cell r="D40">
            <v>12</v>
          </cell>
        </row>
        <row r="41">
          <cell r="B41" t="str">
            <v>ALAMBRE NEGRO</v>
          </cell>
          <cell r="C41" t="str">
            <v>KG</v>
          </cell>
          <cell r="D41">
            <v>2500</v>
          </cell>
        </row>
        <row r="42">
          <cell r="B42" t="str">
            <v>ANTICORROSIVO (PINTURA)</v>
          </cell>
          <cell r="C42" t="str">
            <v>GAL</v>
          </cell>
          <cell r="D42">
            <v>35571</v>
          </cell>
        </row>
        <row r="43">
          <cell r="B43" t="str">
            <v>ARENA DE PEÑA</v>
          </cell>
          <cell r="C43" t="str">
            <v>M3</v>
          </cell>
          <cell r="D43">
            <v>55000</v>
          </cell>
        </row>
        <row r="44">
          <cell r="B44" t="str">
            <v>ARENA DE RIO</v>
          </cell>
          <cell r="C44" t="str">
            <v>M3</v>
          </cell>
          <cell r="D44">
            <v>48762</v>
          </cell>
        </row>
        <row r="45">
          <cell r="B45" t="str">
            <v>BARANDA METALICA CON VIDRIO</v>
          </cell>
          <cell r="C45" t="str">
            <v>ML</v>
          </cell>
          <cell r="D45">
            <v>56000</v>
          </cell>
        </row>
        <row r="46">
          <cell r="B46" t="str">
            <v>ENCHAPE EN CERAMICA</v>
          </cell>
          <cell r="C46" t="str">
            <v>M2</v>
          </cell>
          <cell r="D46">
            <v>17652</v>
          </cell>
        </row>
        <row r="47">
          <cell r="B47" t="str">
            <v>ANGULO 1*1*1/4"</v>
          </cell>
          <cell r="C47" t="str">
            <v>ML</v>
          </cell>
          <cell r="D47">
            <v>11828</v>
          </cell>
        </row>
        <row r="48">
          <cell r="B48" t="str">
            <v>CAL (Bulto 10 kilos PROMICAL)</v>
          </cell>
          <cell r="C48" t="str">
            <v>BTO</v>
          </cell>
          <cell r="D48">
            <v>3260</v>
          </cell>
        </row>
        <row r="49">
          <cell r="B49" t="str">
            <v>CODOCALLE H.G. GAS 1/2"</v>
          </cell>
          <cell r="C49" t="str">
            <v>UND</v>
          </cell>
          <cell r="D49">
            <v>795</v>
          </cell>
        </row>
        <row r="50">
          <cell r="B50" t="str">
            <v>CAJA PREFABRICADA (ACOMETIDA HIDRAULICA)</v>
          </cell>
          <cell r="C50" t="str">
            <v>UND</v>
          </cell>
          <cell r="D50">
            <v>77200</v>
          </cell>
        </row>
        <row r="51">
          <cell r="B51" t="str">
            <v>CEMENTO BLANCO</v>
          </cell>
          <cell r="C51" t="str">
            <v>KG</v>
          </cell>
          <cell r="D51">
            <v>615</v>
          </cell>
        </row>
        <row r="52">
          <cell r="B52" t="str">
            <v>CEMENTO GRIS</v>
          </cell>
          <cell r="C52" t="str">
            <v>KG</v>
          </cell>
          <cell r="D52">
            <v>586</v>
          </cell>
        </row>
        <row r="53">
          <cell r="B53" t="str">
            <v>CODO PVC UNION Z 2" x 90º</v>
          </cell>
          <cell r="C53" t="str">
            <v>UND</v>
          </cell>
          <cell r="D53">
            <v>27129</v>
          </cell>
        </row>
        <row r="54">
          <cell r="B54" t="str">
            <v>CODO PVC UNION Z 2" x 45º</v>
          </cell>
          <cell r="C54" t="str">
            <v>UND</v>
          </cell>
          <cell r="D54">
            <v>6460</v>
          </cell>
        </row>
        <row r="55">
          <cell r="B55" t="str">
            <v>CODO PVC PRESION 1/2"</v>
          </cell>
          <cell r="C55" t="str">
            <v>UND</v>
          </cell>
          <cell r="D55">
            <v>621</v>
          </cell>
        </row>
        <row r="56">
          <cell r="B56" t="str">
            <v>CODO PVC PRESION 3/4"</v>
          </cell>
          <cell r="C56" t="str">
            <v>UND</v>
          </cell>
          <cell r="D56">
            <v>993</v>
          </cell>
        </row>
        <row r="57">
          <cell r="B57" t="str">
            <v>Codo PVC D= 3" x 90</v>
          </cell>
          <cell r="C57" t="str">
            <v>UND</v>
          </cell>
          <cell r="D57">
            <v>13600</v>
          </cell>
        </row>
        <row r="58">
          <cell r="B58" t="str">
            <v>COLLAR DE DERIVACION PVC 4" x1/2"</v>
          </cell>
          <cell r="C58" t="str">
            <v>UND</v>
          </cell>
          <cell r="D58">
            <v>6855</v>
          </cell>
        </row>
        <row r="59">
          <cell r="B59" t="str">
            <v>COLLAR DE DERIVACION PVC 3" x1/2"</v>
          </cell>
          <cell r="C59" t="str">
            <v>UND</v>
          </cell>
          <cell r="D59">
            <v>13705</v>
          </cell>
        </row>
        <row r="60">
          <cell r="B60" t="str">
            <v>COLLAR DE DERIVACION PVC 2" x1/2"</v>
          </cell>
          <cell r="C60" t="str">
            <v>UND</v>
          </cell>
          <cell r="D60">
            <v>15515</v>
          </cell>
        </row>
        <row r="61">
          <cell r="B61" t="str">
            <v>CONCRETO 1500 PSI TRITURADO FINO</v>
          </cell>
          <cell r="C61" t="str">
            <v>M3</v>
          </cell>
          <cell r="D61">
            <v>391906.62</v>
          </cell>
        </row>
        <row r="62">
          <cell r="B62" t="str">
            <v>CONCRETO 2000 PSI TRITURADO FINO</v>
          </cell>
          <cell r="C62" t="str">
            <v>M3</v>
          </cell>
          <cell r="D62">
            <v>418039.98000000004</v>
          </cell>
        </row>
        <row r="63">
          <cell r="B63" t="str">
            <v>CONCRETO 2500 PSI TRITURADO FINO</v>
          </cell>
          <cell r="C63" t="str">
            <v>M3</v>
          </cell>
          <cell r="D63">
            <v>441964.3</v>
          </cell>
        </row>
        <row r="64">
          <cell r="B64" t="str">
            <v>CONCRETO 2500 PSI TRITURADO FINO IMPERMEAB.</v>
          </cell>
          <cell r="C64" t="str">
            <v>M3</v>
          </cell>
          <cell r="D64">
            <v>448622.68</v>
          </cell>
        </row>
        <row r="65">
          <cell r="B65" t="str">
            <v>CONCRETO 3000 PSI TRITURADO FINO</v>
          </cell>
          <cell r="C65" t="str">
            <v>M3</v>
          </cell>
          <cell r="D65">
            <v>468910.42000000004</v>
          </cell>
        </row>
        <row r="66">
          <cell r="B66" t="str">
            <v>TUBERIA CONDUIT 1/2"</v>
          </cell>
          <cell r="C66" t="str">
            <v>ML</v>
          </cell>
          <cell r="D66">
            <v>1408</v>
          </cell>
        </row>
        <row r="67">
          <cell r="B67" t="str">
            <v>CONCRETO 3000 PSI TRITURADO FINO IMPERMEAB.</v>
          </cell>
          <cell r="C67" t="str">
            <v>M3</v>
          </cell>
          <cell r="D67">
            <v>476673.32</v>
          </cell>
        </row>
        <row r="68">
          <cell r="B68" t="str">
            <v>CABLEADO</v>
          </cell>
          <cell r="C68" t="str">
            <v>ML</v>
          </cell>
          <cell r="D68">
            <v>4553.54</v>
          </cell>
        </row>
        <row r="69">
          <cell r="B69" t="str">
            <v>CINTA PEGANTE</v>
          </cell>
          <cell r="C69" t="str">
            <v>UND</v>
          </cell>
          <cell r="D69">
            <v>1667.2</v>
          </cell>
        </row>
        <row r="70">
          <cell r="B70" t="str">
            <v>ACCESORIO ELECTRICOS SALIDA NORMAL</v>
          </cell>
          <cell r="C70" t="str">
            <v>GL</v>
          </cell>
          <cell r="D70">
            <v>3876.2400000000002</v>
          </cell>
        </row>
        <row r="71">
          <cell r="B71" t="str">
            <v>CONCRETO 3500 PSI TRITURADO FINO</v>
          </cell>
          <cell r="C71" t="str">
            <v>M3</v>
          </cell>
          <cell r="D71">
            <v>506130.66000000003</v>
          </cell>
        </row>
        <row r="72">
          <cell r="B72" t="str">
            <v>IMPERMEABILIZANTE PLASTOCRETE DM</v>
          </cell>
          <cell r="C72" t="str">
            <v>KG</v>
          </cell>
          <cell r="D72">
            <v>6900</v>
          </cell>
        </row>
        <row r="73">
          <cell r="B73" t="str">
            <v>CONCRETO CICLOPEO</v>
          </cell>
          <cell r="C73" t="str">
            <v>M3</v>
          </cell>
          <cell r="D73">
            <v>295938.42</v>
          </cell>
        </row>
        <row r="74">
          <cell r="B74" t="str">
            <v>COMPUERTA DE CHARNELA</v>
          </cell>
          <cell r="C74" t="str">
            <v>UND</v>
          </cell>
          <cell r="D74">
            <v>108000</v>
          </cell>
        </row>
        <row r="75">
          <cell r="B75" t="str">
            <v>CRUZ PVC UNION Z 3"</v>
          </cell>
          <cell r="C75" t="str">
            <v>UND</v>
          </cell>
          <cell r="D75">
            <v>84520</v>
          </cell>
        </row>
        <row r="76">
          <cell r="B76" t="str">
            <v>ESTUCO</v>
          </cell>
          <cell r="C76" t="str">
            <v>KG</v>
          </cell>
          <cell r="D76">
            <v>650</v>
          </cell>
        </row>
        <row r="77">
          <cell r="B77" t="str">
            <v>ADAPTADOR DE LIMPIEZA D=2"</v>
          </cell>
          <cell r="C77" t="str">
            <v>UND</v>
          </cell>
          <cell r="D77">
            <v>110000</v>
          </cell>
        </row>
        <row r="78">
          <cell r="B78" t="str">
            <v>MALLA ESLABONADA CAL 10 2*2</v>
          </cell>
          <cell r="C78" t="str">
            <v>M2</v>
          </cell>
          <cell r="D78">
            <v>31000</v>
          </cell>
        </row>
        <row r="79">
          <cell r="B79" t="str">
            <v>GEOTEXTIL PARA FILTROS</v>
          </cell>
          <cell r="C79" t="str">
            <v>M2</v>
          </cell>
          <cell r="D79">
            <v>2150</v>
          </cell>
        </row>
        <row r="80">
          <cell r="B80" t="str">
            <v>GEOTEXTIL PARA ENCERRAMIENTO</v>
          </cell>
          <cell r="C80" t="str">
            <v>ML</v>
          </cell>
          <cell r="D80">
            <v>1600</v>
          </cell>
        </row>
        <row r="81">
          <cell r="B81" t="str">
            <v>GEOTEXTIL NT1600</v>
          </cell>
          <cell r="C81" t="str">
            <v>M2</v>
          </cell>
          <cell r="D81">
            <v>2650</v>
          </cell>
        </row>
        <row r="82">
          <cell r="B82" t="str">
            <v>GRAVA PARTIDA</v>
          </cell>
          <cell r="C82" t="str">
            <v>M3</v>
          </cell>
          <cell r="D82">
            <v>12000</v>
          </cell>
        </row>
        <row r="83">
          <cell r="B83" t="str">
            <v>HIDRANTE TIPO MILAN 3"</v>
          </cell>
          <cell r="C83" t="str">
            <v>UND</v>
          </cell>
          <cell r="D83">
            <v>1531000</v>
          </cell>
        </row>
        <row r="84">
          <cell r="B84" t="str">
            <v>MADERA ROLLIZA PARA CERCAS L=2.20M</v>
          </cell>
          <cell r="C84" t="str">
            <v>UND</v>
          </cell>
          <cell r="D84">
            <v>2800</v>
          </cell>
        </row>
        <row r="85">
          <cell r="B85" t="str">
            <v>MATERIAL SELECCIONADO PARA RELLENO</v>
          </cell>
          <cell r="C85" t="str">
            <v>M3</v>
          </cell>
          <cell r="D85">
            <v>18000</v>
          </cell>
        </row>
        <row r="86">
          <cell r="B86" t="str">
            <v>LADRILLO H10 COCIDO</v>
          </cell>
          <cell r="C86" t="str">
            <v>UND</v>
          </cell>
          <cell r="D86">
            <v>1200</v>
          </cell>
        </row>
        <row r="87">
          <cell r="B87" t="str">
            <v>LADRILLO H15 COCIDO</v>
          </cell>
          <cell r="C87" t="str">
            <v>UND</v>
          </cell>
          <cell r="D87">
            <v>1600</v>
          </cell>
        </row>
        <row r="88">
          <cell r="B88" t="str">
            <v xml:space="preserve">PUERTA Y MARCO METÁLICO 0,7 x 2 m </v>
          </cell>
          <cell r="C88" t="str">
            <v>UND</v>
          </cell>
          <cell r="D88">
            <v>196630</v>
          </cell>
        </row>
        <row r="89">
          <cell r="B89" t="str">
            <v>LADRILLO TOLETE</v>
          </cell>
          <cell r="C89" t="str">
            <v>UND</v>
          </cell>
          <cell r="D89">
            <v>700</v>
          </cell>
        </row>
        <row r="90">
          <cell r="B90" t="str">
            <v>TEJA FIBROCEMENTO</v>
          </cell>
          <cell r="C90" t="str">
            <v>UND</v>
          </cell>
          <cell r="D90">
            <v>27895</v>
          </cell>
        </row>
        <row r="91">
          <cell r="B91" t="str">
            <v>GANCHOS Y ACCESORIOS</v>
          </cell>
          <cell r="C91" t="str">
            <v>GL</v>
          </cell>
          <cell r="D91">
            <v>1869</v>
          </cell>
        </row>
        <row r="92">
          <cell r="B92" t="str">
            <v>LAVAMANOS LIDO FERRARA (CER. ITALIA)</v>
          </cell>
          <cell r="C92" t="str">
            <v>UND</v>
          </cell>
          <cell r="D92">
            <v>69780</v>
          </cell>
        </row>
        <row r="93">
          <cell r="B93" t="str">
            <v>ACCESORIOS</v>
          </cell>
          <cell r="C93" t="str">
            <v>UND</v>
          </cell>
          <cell r="D93">
            <v>8500</v>
          </cell>
        </row>
        <row r="94">
          <cell r="B94" t="str">
            <v>VALVULA 1/2" CDC</v>
          </cell>
          <cell r="C94" t="str">
            <v>UND</v>
          </cell>
          <cell r="D94">
            <v>12500</v>
          </cell>
        </row>
        <row r="95">
          <cell r="B95" t="str">
            <v>VALVULA CORTE BRONCE 2"</v>
          </cell>
          <cell r="C95" t="str">
            <v>UND</v>
          </cell>
          <cell r="D95">
            <v>402320</v>
          </cell>
        </row>
        <row r="96">
          <cell r="B96" t="str">
            <v>VALVULA CORTE E.L. BRONCE 3"</v>
          </cell>
          <cell r="C96" t="str">
            <v>UND</v>
          </cell>
          <cell r="D96">
            <v>418320</v>
          </cell>
        </row>
        <row r="97">
          <cell r="B97" t="str">
            <v>Valvula de purga   1"</v>
          </cell>
          <cell r="C97" t="str">
            <v>UND</v>
          </cell>
          <cell r="D97">
            <v>51680</v>
          </cell>
        </row>
        <row r="98">
          <cell r="B98" t="str">
            <v>valvulas de ventosa 2"</v>
          </cell>
          <cell r="C98" t="str">
            <v>UND</v>
          </cell>
          <cell r="D98">
            <v>68675</v>
          </cell>
        </row>
        <row r="99">
          <cell r="B99" t="str">
            <v>BALDOSA EN CERAMICA</v>
          </cell>
          <cell r="C99" t="str">
            <v>M2</v>
          </cell>
          <cell r="D99">
            <v>30541.32</v>
          </cell>
        </row>
        <row r="100">
          <cell r="B100" t="str">
            <v>PLANTA DE TRATAMIENTO COMPACTA 1.5 LPS</v>
          </cell>
          <cell r="C100" t="str">
            <v>UND</v>
          </cell>
          <cell r="D100">
            <v>103680304</v>
          </cell>
        </row>
        <row r="101">
          <cell r="B101" t="str">
            <v>LISTON ORDINARIO 04X09 INMUNIZADO</v>
          </cell>
          <cell r="C101" t="str">
            <v>ML</v>
          </cell>
          <cell r="D101">
            <v>1680</v>
          </cell>
        </row>
        <row r="102">
          <cell r="B102" t="str">
            <v>LISTON ZAPAN 12x06 INMUNIZADO</v>
          </cell>
          <cell r="C102" t="str">
            <v>ML</v>
          </cell>
          <cell r="D102">
            <v>2600</v>
          </cell>
        </row>
        <row r="103">
          <cell r="B103" t="str">
            <v>MANTO IPA 3mm</v>
          </cell>
          <cell r="C103" t="str">
            <v>M2</v>
          </cell>
          <cell r="D103">
            <v>4950</v>
          </cell>
        </row>
        <row r="104">
          <cell r="B104" t="str">
            <v>MALLA ELECTROSOLDADA DIACO M-024</v>
          </cell>
          <cell r="C104" t="str">
            <v>M2</v>
          </cell>
          <cell r="D104">
            <v>650</v>
          </cell>
        </row>
        <row r="105">
          <cell r="B105" t="str">
            <v>NIPLE H.G. 1/2" x 2"</v>
          </cell>
          <cell r="C105" t="str">
            <v>UND</v>
          </cell>
          <cell r="D105">
            <v>600</v>
          </cell>
        </row>
        <row r="106">
          <cell r="B106" t="str">
            <v>TAPA CAJA EN HF</v>
          </cell>
          <cell r="C106" t="str">
            <v>UND</v>
          </cell>
          <cell r="D106">
            <v>20000</v>
          </cell>
        </row>
        <row r="107">
          <cell r="B107" t="str">
            <v>CAJA DE MICROMEDIION EN CONCRETO DE 3000 PSI</v>
          </cell>
          <cell r="C107" t="str">
            <v>UND</v>
          </cell>
          <cell r="D107">
            <v>38000</v>
          </cell>
        </row>
        <row r="108">
          <cell r="B108" t="str">
            <v>REGISTRO DE CORTE 1/2" TCL</v>
          </cell>
          <cell r="C108" t="str">
            <v>UND</v>
          </cell>
          <cell r="D108">
            <v>16750</v>
          </cell>
        </row>
        <row r="109">
          <cell r="B109" t="str">
            <v>MEDIDOR TAVIRA D=1/2"</v>
          </cell>
          <cell r="C109" t="str">
            <v>UND</v>
          </cell>
          <cell r="D109">
            <v>65000</v>
          </cell>
        </row>
        <row r="110">
          <cell r="B110" t="str">
            <v>MARCO POZOS FUNDICIONES BLANCO</v>
          </cell>
          <cell r="C110" t="str">
            <v>UND</v>
          </cell>
          <cell r="D110">
            <v>92100</v>
          </cell>
        </row>
        <row r="111">
          <cell r="B111" t="str">
            <v>MORTERO 1:2</v>
          </cell>
          <cell r="C111" t="str">
            <v>M3</v>
          </cell>
          <cell r="D111">
            <v>580196</v>
          </cell>
        </row>
        <row r="112">
          <cell r="B112" t="str">
            <v>MORTERO 1:3</v>
          </cell>
          <cell r="C112" t="str">
            <v>M3</v>
          </cell>
          <cell r="D112">
            <v>493699</v>
          </cell>
        </row>
        <row r="113">
          <cell r="B113" t="str">
            <v>MORTERO 1:3 IMPERMEABILIZADO</v>
          </cell>
          <cell r="C113" t="str">
            <v>M3</v>
          </cell>
          <cell r="D113">
            <v>562234</v>
          </cell>
        </row>
        <row r="114">
          <cell r="B114" t="str">
            <v>MORTERO 1:4</v>
          </cell>
          <cell r="C114" t="str">
            <v>M3</v>
          </cell>
          <cell r="D114">
            <v>443679</v>
          </cell>
        </row>
        <row r="115">
          <cell r="B115" t="str">
            <v>MORTERO 1:4 IMPERMEABILIZADO</v>
          </cell>
          <cell r="C115" t="str">
            <v>M3</v>
          </cell>
          <cell r="D115">
            <v>506502</v>
          </cell>
        </row>
        <row r="116">
          <cell r="B116" t="str">
            <v>REDUCCION 3/4" x1/2"</v>
          </cell>
          <cell r="C116" t="str">
            <v>UND</v>
          </cell>
          <cell r="D116">
            <v>665</v>
          </cell>
        </row>
        <row r="117">
          <cell r="B117" t="str">
            <v>PEGACOR</v>
          </cell>
          <cell r="C117" t="str">
            <v>KG</v>
          </cell>
          <cell r="D117">
            <v>2450</v>
          </cell>
        </row>
        <row r="118">
          <cell r="B118" t="str">
            <v>PRADO SAN AGUSTIN</v>
          </cell>
          <cell r="C118" t="str">
            <v>M2</v>
          </cell>
          <cell r="D118">
            <v>5000</v>
          </cell>
        </row>
        <row r="119">
          <cell r="B119" t="str">
            <v>PIEDRA RAJON</v>
          </cell>
          <cell r="C119" t="str">
            <v>M3</v>
          </cell>
          <cell r="D119">
            <v>25000</v>
          </cell>
        </row>
        <row r="120">
          <cell r="B120" t="str">
            <v>PLACA DE NOMENCLATURA</v>
          </cell>
          <cell r="C120" t="str">
            <v>UND</v>
          </cell>
          <cell r="D120">
            <v>36000</v>
          </cell>
        </row>
        <row r="121">
          <cell r="B121" t="str">
            <v>PINTURA ESMALTE DOMESTICO</v>
          </cell>
          <cell r="C121" t="str">
            <v>GAL</v>
          </cell>
          <cell r="D121">
            <v>40960</v>
          </cell>
        </row>
        <row r="122">
          <cell r="B122" t="str">
            <v>PLACA PREFABRICADA EN BOVEDILLA</v>
          </cell>
          <cell r="C122" t="str">
            <v>M2</v>
          </cell>
          <cell r="D122">
            <v>19000</v>
          </cell>
        </row>
        <row r="123">
          <cell r="B123" t="str">
            <v>PLASTOCRETE DM</v>
          </cell>
          <cell r="C123" t="str">
            <v>KG</v>
          </cell>
          <cell r="D123">
            <v>3075</v>
          </cell>
        </row>
        <row r="124">
          <cell r="B124" t="str">
            <v>VALLA INFORMATIVA 4*2,5</v>
          </cell>
          <cell r="C124" t="str">
            <v>UND</v>
          </cell>
          <cell r="D124">
            <v>1200000</v>
          </cell>
        </row>
        <row r="125">
          <cell r="B125" t="str">
            <v>PUNTILLAS</v>
          </cell>
          <cell r="C125" t="str">
            <v>LBR</v>
          </cell>
          <cell r="D125">
            <v>2500</v>
          </cell>
        </row>
        <row r="126">
          <cell r="B126" t="str">
            <v>RECEBO</v>
          </cell>
          <cell r="C126" t="str">
            <v>M3</v>
          </cell>
          <cell r="D126">
            <v>20000</v>
          </cell>
        </row>
        <row r="127">
          <cell r="B127" t="str">
            <v>RELLENO SIN CLASIFICAR</v>
          </cell>
          <cell r="C127" t="str">
            <v>M3</v>
          </cell>
          <cell r="D127">
            <v>10000</v>
          </cell>
        </row>
        <row r="128">
          <cell r="B128" t="str">
            <v>SILLA YEE NOVAFORT 8"x6"</v>
          </cell>
          <cell r="C128" t="str">
            <v>UND</v>
          </cell>
          <cell r="D128">
            <v>43010</v>
          </cell>
        </row>
        <row r="129">
          <cell r="B129" t="str">
            <v>SILLA YEE NOVAFORT 10"x6"</v>
          </cell>
          <cell r="C129" t="str">
            <v>UND</v>
          </cell>
          <cell r="D129">
            <v>78392</v>
          </cell>
        </row>
        <row r="130">
          <cell r="B130" t="str">
            <v>SILLA YEE NOVAFORT 12"x6"</v>
          </cell>
          <cell r="C130" t="str">
            <v>UND</v>
          </cell>
          <cell r="D130">
            <v>91324</v>
          </cell>
        </row>
        <row r="131">
          <cell r="B131" t="str">
            <v>REDUCCION PVC UNION Z 4" X 3"</v>
          </cell>
          <cell r="C131" t="str">
            <v>UND</v>
          </cell>
          <cell r="D131">
            <v>64500</v>
          </cell>
        </row>
        <row r="132">
          <cell r="B132" t="str">
            <v>REDUCCION PVC UNION Z 4" X 2"</v>
          </cell>
          <cell r="C132" t="str">
            <v>UND</v>
          </cell>
          <cell r="D132">
            <v>60710</v>
          </cell>
        </row>
        <row r="133">
          <cell r="B133" t="str">
            <v>REDUCCION PVC UNION Z 3" X 2"</v>
          </cell>
          <cell r="C133" t="str">
            <v>UND</v>
          </cell>
          <cell r="D133">
            <v>35735</v>
          </cell>
        </row>
        <row r="134">
          <cell r="B134" t="str">
            <v>SIFON PVC SANITARIO 4"</v>
          </cell>
          <cell r="C134" t="str">
            <v>UND</v>
          </cell>
          <cell r="D134">
            <v>12744</v>
          </cell>
        </row>
        <row r="135">
          <cell r="B135" t="str">
            <v>SIFON PVC SANITARIO 4"</v>
          </cell>
          <cell r="C135" t="str">
            <v>UND</v>
          </cell>
          <cell r="D135">
            <v>12744</v>
          </cell>
        </row>
        <row r="136">
          <cell r="B136" t="str">
            <v>SIKA 1</v>
          </cell>
          <cell r="C136" t="str">
            <v>KG</v>
          </cell>
          <cell r="D136">
            <v>2670</v>
          </cell>
        </row>
        <row r="137">
          <cell r="B137" t="str">
            <v>SILICONA</v>
          </cell>
          <cell r="C137" t="str">
            <v>TUB</v>
          </cell>
          <cell r="D137">
            <v>6325</v>
          </cell>
        </row>
        <row r="138">
          <cell r="B138" t="str">
            <v>PINTURA BARNIZ</v>
          </cell>
          <cell r="C138" t="str">
            <v>GAL</v>
          </cell>
          <cell r="D138">
            <v>55935</v>
          </cell>
        </row>
        <row r="139">
          <cell r="B139" t="str">
            <v>TABLETA CERAMICA TRAFICO 3</v>
          </cell>
          <cell r="C139" t="str">
            <v>M2</v>
          </cell>
          <cell r="D139">
            <v>10725</v>
          </cell>
        </row>
        <row r="140">
          <cell r="B140" t="str">
            <v>TABLETA CERAMICA TRAFICO 4</v>
          </cell>
          <cell r="C140" t="str">
            <v>M2</v>
          </cell>
          <cell r="D140">
            <v>13160</v>
          </cell>
        </row>
        <row r="141">
          <cell r="B141" t="str">
            <v>TAPON PVC SOLDADO 4"</v>
          </cell>
          <cell r="C141" t="str">
            <v>UND</v>
          </cell>
          <cell r="D141">
            <v>21245</v>
          </cell>
        </row>
        <row r="142">
          <cell r="B142" t="str">
            <v>TEE REDUCIDA PVC UNION Z 4"x2"</v>
          </cell>
          <cell r="C142" t="str">
            <v>UND</v>
          </cell>
          <cell r="D142">
            <v>107432</v>
          </cell>
        </row>
        <row r="143">
          <cell r="B143" t="str">
            <v>TEE REDUCIDA PVC UNION Z 4"x3"</v>
          </cell>
          <cell r="C143" t="str">
            <v>UND</v>
          </cell>
          <cell r="D143">
            <v>119750</v>
          </cell>
        </row>
        <row r="144">
          <cell r="B144" t="str">
            <v>TEE PVC UNION Z 2"</v>
          </cell>
          <cell r="C144" t="str">
            <v>UND</v>
          </cell>
          <cell r="D144">
            <v>39720</v>
          </cell>
        </row>
        <row r="145">
          <cell r="B145" t="str">
            <v>TEE PVC UNION Z 3"</v>
          </cell>
          <cell r="C145" t="str">
            <v>UND</v>
          </cell>
          <cell r="D145">
            <v>76610</v>
          </cell>
        </row>
        <row r="146">
          <cell r="B146" t="str">
            <v>TEE PVC E.L. 3"</v>
          </cell>
          <cell r="C146" t="str">
            <v>UND</v>
          </cell>
          <cell r="D146">
            <v>85467</v>
          </cell>
        </row>
        <row r="147">
          <cell r="B147" t="str">
            <v xml:space="preserve">Tee PVC 2" </v>
          </cell>
          <cell r="C147" t="str">
            <v>UND</v>
          </cell>
          <cell r="D147">
            <v>24234</v>
          </cell>
        </row>
        <row r="148">
          <cell r="B148" t="str">
            <v xml:space="preserve">Valvula de Bola de 1/2" </v>
          </cell>
          <cell r="C148" t="str">
            <v>UND</v>
          </cell>
          <cell r="D148">
            <v>17400</v>
          </cell>
        </row>
        <row r="149">
          <cell r="B149" t="str">
            <v>Adaptador macho 1/2"</v>
          </cell>
          <cell r="C149" t="str">
            <v>UND</v>
          </cell>
          <cell r="D149">
            <v>1300</v>
          </cell>
        </row>
        <row r="150">
          <cell r="B150" t="str">
            <v>Caja Micromedidor (tapa metalica y cuerpo en conc</v>
          </cell>
          <cell r="C150" t="str">
            <v>UND</v>
          </cell>
          <cell r="D150">
            <v>80700</v>
          </cell>
        </row>
        <row r="151">
          <cell r="B151" t="str">
            <v>Valvula antifraude</v>
          </cell>
          <cell r="C151" t="str">
            <v>UND</v>
          </cell>
          <cell r="D151">
            <v>16000</v>
          </cell>
        </row>
        <row r="152">
          <cell r="B152" t="str">
            <v>Micromedidor 1/2" (incluy accesor)</v>
          </cell>
          <cell r="C152" t="str">
            <v>UND</v>
          </cell>
          <cell r="D152">
            <v>90000</v>
          </cell>
        </row>
        <row r="153">
          <cell r="B153" t="str">
            <v>PRUEBA HIDRAULICA</v>
          </cell>
          <cell r="C153" t="str">
            <v>GL</v>
          </cell>
          <cell r="D153">
            <v>750000</v>
          </cell>
        </row>
        <row r="154">
          <cell r="B154" t="str">
            <v>CONCRETO SIMPLE</v>
          </cell>
          <cell r="C154" t="str">
            <v>M3</v>
          </cell>
          <cell r="D154">
            <v>384000</v>
          </cell>
        </row>
        <row r="155">
          <cell r="B155" t="str">
            <v>Mortero de pega y de pañete</v>
          </cell>
          <cell r="C155" t="str">
            <v>M3</v>
          </cell>
          <cell r="D155">
            <v>443219</v>
          </cell>
        </row>
        <row r="156">
          <cell r="B156" t="str">
            <v xml:space="preserve">Tee PVC 1" </v>
          </cell>
          <cell r="C156" t="str">
            <v>UND</v>
          </cell>
          <cell r="D156">
            <v>8761</v>
          </cell>
        </row>
        <row r="157">
          <cell r="B157" t="str">
            <v>Accesorios de tuberia</v>
          </cell>
          <cell r="C157" t="str">
            <v>GL</v>
          </cell>
          <cell r="D157">
            <v>29700</v>
          </cell>
        </row>
        <row r="158">
          <cell r="B158" t="str">
            <v>TUBO GALVANIZADO SCH-40 DE 2.1/2"</v>
          </cell>
          <cell r="C158" t="str">
            <v>ML</v>
          </cell>
          <cell r="D158">
            <v>65300</v>
          </cell>
        </row>
        <row r="159">
          <cell r="B159" t="str">
            <v>ANGULO 1 X 3/16</v>
          </cell>
          <cell r="C159" t="str">
            <v>ML</v>
          </cell>
          <cell r="D159">
            <v>6300</v>
          </cell>
        </row>
        <row r="160">
          <cell r="B160" t="str">
            <v>PINTURA ESMALTE DOMESTICO</v>
          </cell>
          <cell r="C160" t="str">
            <v>GAL</v>
          </cell>
          <cell r="D160">
            <v>41060</v>
          </cell>
        </row>
        <row r="161">
          <cell r="B161" t="str">
            <v>SOLDADURA DE ESTAÑO</v>
          </cell>
          <cell r="C161" t="str">
            <v>ML</v>
          </cell>
          <cell r="D161">
            <v>51000</v>
          </cell>
        </row>
        <row r="162">
          <cell r="B162" t="str">
            <v>MALLA ESLABONADA CALIBRE 10  HUECO  2 X 2</v>
          </cell>
          <cell r="C162" t="str">
            <v>M2</v>
          </cell>
          <cell r="D162">
            <v>18500</v>
          </cell>
        </row>
        <row r="163">
          <cell r="B163" t="str">
            <v>ANTICORROSIVO (PINTURA)</v>
          </cell>
          <cell r="C163" t="str">
            <v>GAL</v>
          </cell>
          <cell r="D163">
            <v>35761</v>
          </cell>
        </row>
        <row r="164">
          <cell r="B164" t="str">
            <v>TEE PVC UNION Z 4"</v>
          </cell>
          <cell r="C164" t="str">
            <v>UND</v>
          </cell>
          <cell r="D164">
            <v>132386</v>
          </cell>
        </row>
        <row r="165">
          <cell r="B165" t="str">
            <v>VALVULA HF SELLO ELASTICO D=2"</v>
          </cell>
          <cell r="C165" t="str">
            <v>UND</v>
          </cell>
          <cell r="D165">
            <v>203000</v>
          </cell>
        </row>
        <row r="166">
          <cell r="B166" t="str">
            <v>VALVULA HF SELLO ELASTICO D=3"</v>
          </cell>
          <cell r="C166" t="str">
            <v>UND</v>
          </cell>
          <cell r="D166">
            <v>290000</v>
          </cell>
        </row>
        <row r="167">
          <cell r="B167" t="str">
            <v>VALVULA HF SELLO ELASTICO D=4"</v>
          </cell>
          <cell r="C167" t="str">
            <v>UND</v>
          </cell>
          <cell r="D167">
            <v>406000</v>
          </cell>
        </row>
        <row r="168">
          <cell r="B168" t="str">
            <v>UNION REPARACION UNION Z 3"</v>
          </cell>
          <cell r="C168" t="str">
            <v>UND</v>
          </cell>
          <cell r="D168">
            <v>38800</v>
          </cell>
        </row>
        <row r="169">
          <cell r="B169" t="str">
            <v>TEJA ETERNIT No.5</v>
          </cell>
          <cell r="C169" t="str">
            <v>UND</v>
          </cell>
          <cell r="D169">
            <v>15091</v>
          </cell>
        </row>
        <row r="170">
          <cell r="B170" t="str">
            <v>TIERRA NEGRA</v>
          </cell>
          <cell r="C170" t="str">
            <v>M3</v>
          </cell>
          <cell r="D170">
            <v>10000</v>
          </cell>
        </row>
        <row r="171">
          <cell r="B171" t="str">
            <v>THINNER</v>
          </cell>
          <cell r="C171" t="str">
            <v>GALON</v>
          </cell>
          <cell r="D171">
            <v>7450</v>
          </cell>
        </row>
        <row r="172">
          <cell r="B172" t="str">
            <v>TRITURADO</v>
          </cell>
          <cell r="C172" t="str">
            <v>M3</v>
          </cell>
          <cell r="D172">
            <v>65789</v>
          </cell>
        </row>
        <row r="173">
          <cell r="B173" t="str">
            <v>TUBO PVC D=2" UM RDE26</v>
          </cell>
          <cell r="C173" t="str">
            <v>ML</v>
          </cell>
          <cell r="D173">
            <v>9500</v>
          </cell>
        </row>
        <row r="174">
          <cell r="B174" t="str">
            <v>TUBO PVC D=2" UNION Z</v>
          </cell>
          <cell r="C174" t="str">
            <v>ML</v>
          </cell>
          <cell r="D174">
            <v>8149</v>
          </cell>
        </row>
        <row r="175">
          <cell r="B175" t="str">
            <v>TUBO PVC D=21/2" UM RDE26</v>
          </cell>
          <cell r="C175" t="str">
            <v>ML</v>
          </cell>
          <cell r="D175">
            <v>12658</v>
          </cell>
        </row>
        <row r="176">
          <cell r="B176" t="str">
            <v>TUBO PVC D=21/2" UM RDE21</v>
          </cell>
          <cell r="C176" t="str">
            <v>ML</v>
          </cell>
          <cell r="D176">
            <v>15710</v>
          </cell>
        </row>
        <row r="177">
          <cell r="B177" t="str">
            <v>TUBO PVC D=3" UNION Z</v>
          </cell>
          <cell r="C177" t="str">
            <v>ML</v>
          </cell>
          <cell r="D177">
            <v>23000</v>
          </cell>
        </row>
        <row r="178">
          <cell r="B178" t="str">
            <v>TUBO PVC D=3" UM RDE26</v>
          </cell>
          <cell r="C178" t="str">
            <v>ML</v>
          </cell>
          <cell r="D178">
            <v>21000</v>
          </cell>
        </row>
        <row r="179">
          <cell r="B179" t="str">
            <v>TUBO PVC D=4" UNION Z</v>
          </cell>
          <cell r="C179" t="str">
            <v>ML</v>
          </cell>
          <cell r="D179">
            <v>38000</v>
          </cell>
        </row>
        <row r="180">
          <cell r="B180" t="str">
            <v>TUBO PF+UAD D=1/2"</v>
          </cell>
          <cell r="C180" t="str">
            <v>ML</v>
          </cell>
          <cell r="D180">
            <v>1720</v>
          </cell>
        </row>
        <row r="181">
          <cell r="B181" t="str">
            <v>TUBO NOVAFORT D=6"</v>
          </cell>
          <cell r="C181" t="str">
            <v>ML</v>
          </cell>
          <cell r="D181">
            <v>19073</v>
          </cell>
        </row>
        <row r="182">
          <cell r="B182" t="str">
            <v>TUBO NOVAFORT D=8"</v>
          </cell>
          <cell r="C182" t="str">
            <v>ML</v>
          </cell>
          <cell r="D182">
            <v>28401</v>
          </cell>
        </row>
        <row r="183">
          <cell r="B183" t="str">
            <v>TUBO NOVAFORT D=10"</v>
          </cell>
          <cell r="C183" t="str">
            <v>ML</v>
          </cell>
          <cell r="D183">
            <v>41774</v>
          </cell>
        </row>
        <row r="184">
          <cell r="B184" t="str">
            <v>TUBO NOVAFORT D=12"</v>
          </cell>
          <cell r="C184" t="str">
            <v>ML</v>
          </cell>
          <cell r="D184">
            <v>59231</v>
          </cell>
        </row>
        <row r="185">
          <cell r="B185" t="str">
            <v>TUBO NOVAFORT D=16"</v>
          </cell>
          <cell r="C185" t="str">
            <v>ML</v>
          </cell>
          <cell r="D185">
            <v>93446</v>
          </cell>
        </row>
        <row r="186">
          <cell r="B186" t="str">
            <v>TUBO NOVAFORT D=18"</v>
          </cell>
          <cell r="C186" t="str">
            <v>ML</v>
          </cell>
          <cell r="D186">
            <v>121536</v>
          </cell>
        </row>
        <row r="187">
          <cell r="B187" t="str">
            <v>TUBO NOVAFORT D=20"</v>
          </cell>
          <cell r="C187" t="str">
            <v>ML</v>
          </cell>
          <cell r="D187">
            <v>146378</v>
          </cell>
        </row>
        <row r="188">
          <cell r="B188" t="str">
            <v>TUBO NOVALOC D=24"</v>
          </cell>
          <cell r="C188" t="str">
            <v>ML</v>
          </cell>
          <cell r="D188">
            <v>202100</v>
          </cell>
        </row>
        <row r="189">
          <cell r="B189" t="str">
            <v>TUBO NOVALOC D=27"</v>
          </cell>
          <cell r="C189" t="str">
            <v>ML</v>
          </cell>
          <cell r="D189">
            <v>231500</v>
          </cell>
        </row>
        <row r="190">
          <cell r="B190" t="str">
            <v>Tubería  D=2" RDE 21</v>
          </cell>
          <cell r="C190" t="str">
            <v>ML</v>
          </cell>
          <cell r="D190">
            <v>33033</v>
          </cell>
        </row>
        <row r="191">
          <cell r="B191" t="str">
            <v>Tubería  D=1" RDE 13.5</v>
          </cell>
          <cell r="C191" t="str">
            <v>ML</v>
          </cell>
          <cell r="D191">
            <v>13865</v>
          </cell>
        </row>
        <row r="192">
          <cell r="B192" t="str">
            <v>Tubería  D=3/4" RDE 21</v>
          </cell>
          <cell r="C192" t="str">
            <v>ML</v>
          </cell>
          <cell r="D192">
            <v>8957</v>
          </cell>
        </row>
        <row r="193">
          <cell r="B193" t="str">
            <v>Tubería  D=1/2" RDE 13.5</v>
          </cell>
          <cell r="C193" t="str">
            <v>ML</v>
          </cell>
          <cell r="D193">
            <v>7708</v>
          </cell>
        </row>
        <row r="194">
          <cell r="B194" t="str">
            <v xml:space="preserve">TUBO H.G. D=2" </v>
          </cell>
          <cell r="C194" t="str">
            <v>ML</v>
          </cell>
          <cell r="D194">
            <v>11000</v>
          </cell>
        </row>
        <row r="195">
          <cell r="B195" t="str">
            <v>SOLDADURA PVC GALON</v>
          </cell>
          <cell r="C195" t="str">
            <v>GAL</v>
          </cell>
          <cell r="D195">
            <v>257000</v>
          </cell>
        </row>
        <row r="196">
          <cell r="B196" t="str">
            <v>Tubería presión pvc E.L. D= 2" RDE 21</v>
          </cell>
          <cell r="C196" t="str">
            <v>UND</v>
          </cell>
          <cell r="D196">
            <v>18963</v>
          </cell>
        </row>
        <row r="197">
          <cell r="B197" t="str">
            <v>LUBRICANTE PARA ENSAMBLE</v>
          </cell>
          <cell r="C197" t="str">
            <v>GAL</v>
          </cell>
          <cell r="D197">
            <v>19140</v>
          </cell>
        </row>
        <row r="198">
          <cell r="B198" t="str">
            <v xml:space="preserve">PASAMURO ACERO E.L. 2"x40 </v>
          </cell>
          <cell r="C198" t="str">
            <v>UND</v>
          </cell>
          <cell r="D198">
            <v>398780</v>
          </cell>
        </row>
        <row r="199">
          <cell r="B199" t="str">
            <v xml:space="preserve">PASAMURO ACERO E.L. 2 1/2" x 20 </v>
          </cell>
          <cell r="C199" t="str">
            <v>UND</v>
          </cell>
          <cell r="D199">
            <v>323640</v>
          </cell>
        </row>
        <row r="200">
          <cell r="B200" t="str">
            <v xml:space="preserve">PASAMURO ACERO E.L. 3"x40 </v>
          </cell>
          <cell r="C200" t="str">
            <v>UND</v>
          </cell>
          <cell r="D200">
            <v>299585</v>
          </cell>
        </row>
        <row r="201">
          <cell r="B201" t="str">
            <v>LUBRICANTE PARA ENSAMBLE</v>
          </cell>
          <cell r="C201" t="str">
            <v>GAL</v>
          </cell>
          <cell r="D201">
            <v>19260</v>
          </cell>
        </row>
        <row r="202">
          <cell r="B202" t="str">
            <v>FLOTADOR COMPLETO 2"</v>
          </cell>
          <cell r="C202" t="str">
            <v>UND</v>
          </cell>
          <cell r="D202">
            <v>399780</v>
          </cell>
        </row>
        <row r="203">
          <cell r="B203" t="str">
            <v>Tapa Metalica e=1/8" 1.16x0.86</v>
          </cell>
          <cell r="C203" t="str">
            <v>UND</v>
          </cell>
          <cell r="D203">
            <v>387729</v>
          </cell>
        </row>
        <row r="204">
          <cell r="B204" t="str">
            <v>CINTA PVC A-15</v>
          </cell>
          <cell r="C204" t="str">
            <v>ML</v>
          </cell>
          <cell r="D204">
            <v>493050</v>
          </cell>
        </row>
        <row r="205">
          <cell r="B205" t="str">
            <v>Tapa Metalica e=1/8"0.8x0.8</v>
          </cell>
          <cell r="C205" t="str">
            <v>UND</v>
          </cell>
          <cell r="D205">
            <v>312091</v>
          </cell>
        </row>
        <row r="206">
          <cell r="B206" t="str">
            <v>Suministro e instalacion de Bomba Hidraulica incluye instalacion electrica</v>
          </cell>
          <cell r="C206" t="str">
            <v>UND</v>
          </cell>
          <cell r="D206">
            <v>1604000</v>
          </cell>
        </row>
        <row r="207">
          <cell r="B207" t="str">
            <v>Tuberia metalica</v>
          </cell>
          <cell r="C207" t="str">
            <v>ML</v>
          </cell>
          <cell r="D207">
            <v>11872</v>
          </cell>
        </row>
        <row r="208">
          <cell r="B208" t="str">
            <v>PUNTILLAS</v>
          </cell>
          <cell r="C208" t="str">
            <v xml:space="preserve">LB </v>
          </cell>
          <cell r="D208">
            <v>2500</v>
          </cell>
        </row>
        <row r="209">
          <cell r="B209" t="str">
            <v>TUBO GALVANIZADO 2"</v>
          </cell>
          <cell r="C209" t="str">
            <v>ML</v>
          </cell>
          <cell r="D209">
            <v>23800</v>
          </cell>
        </row>
        <row r="211">
          <cell r="B211" t="str">
            <v>MATERIALES ELECTRICOS</v>
          </cell>
        </row>
        <row r="212">
          <cell r="B212" t="str">
            <v>ACCESORIOS</v>
          </cell>
          <cell r="C212" t="str">
            <v>UND</v>
          </cell>
          <cell r="D212">
            <v>600</v>
          </cell>
        </row>
        <row r="213">
          <cell r="B213" t="str">
            <v>ALAMBRE Cu - THW # 10</v>
          </cell>
          <cell r="C213" t="str">
            <v>ML</v>
          </cell>
          <cell r="D213">
            <v>663</v>
          </cell>
        </row>
        <row r="214">
          <cell r="B214" t="str">
            <v>ALAMBRE Cu - THW # 12</v>
          </cell>
          <cell r="C214" t="str">
            <v>ML</v>
          </cell>
          <cell r="D214">
            <v>427</v>
          </cell>
        </row>
        <row r="215">
          <cell r="B215" t="str">
            <v>ALAMBRE Cu - THW # 14</v>
          </cell>
          <cell r="C215" t="str">
            <v>ML</v>
          </cell>
          <cell r="D215">
            <v>285</v>
          </cell>
        </row>
        <row r="216">
          <cell r="B216" t="str">
            <v>ALAMBRE Cu - THW # 8</v>
          </cell>
          <cell r="C216" t="str">
            <v>ML</v>
          </cell>
          <cell r="D216">
            <v>1055</v>
          </cell>
        </row>
        <row r="217">
          <cell r="B217" t="str">
            <v>ARO Y TAPA TELEFONICO T.L.</v>
          </cell>
          <cell r="C217" t="str">
            <v>UND</v>
          </cell>
          <cell r="D217">
            <v>75400</v>
          </cell>
        </row>
        <row r="218">
          <cell r="B218" t="str">
            <v>AUTOMATICO QC 1x30 A</v>
          </cell>
          <cell r="C218" t="str">
            <v>UND</v>
          </cell>
          <cell r="D218">
            <v>7939</v>
          </cell>
        </row>
        <row r="219">
          <cell r="B219" t="str">
            <v>BASE Y REGLETA DE 25 PARES</v>
          </cell>
          <cell r="C219" t="str">
            <v>UND</v>
          </cell>
          <cell r="D219">
            <v>18400</v>
          </cell>
        </row>
        <row r="220">
          <cell r="B220" t="str">
            <v>BOMBILLO SON 70 W</v>
          </cell>
          <cell r="C220" t="str">
            <v>UND</v>
          </cell>
          <cell r="D220">
            <v>21671</v>
          </cell>
        </row>
        <row r="221">
          <cell r="B221" t="str">
            <v>BREAKER 15 AMPERIOS UNIPOLAR</v>
          </cell>
          <cell r="C221" t="str">
            <v>UND</v>
          </cell>
          <cell r="D221">
            <v>4966</v>
          </cell>
        </row>
        <row r="222">
          <cell r="B222" t="str">
            <v>CABLE Cu - THW # 6</v>
          </cell>
          <cell r="C222" t="str">
            <v>ML</v>
          </cell>
          <cell r="D222">
            <v>2252</v>
          </cell>
        </row>
        <row r="223">
          <cell r="B223" t="str">
            <v>CABLE Cu - THW # 8</v>
          </cell>
          <cell r="C223" t="str">
            <v>ML</v>
          </cell>
          <cell r="D223">
            <v>1462</v>
          </cell>
        </row>
        <row r="224">
          <cell r="B224" t="str">
            <v>CABLE Cu-THW # 2</v>
          </cell>
          <cell r="C224" t="str">
            <v>ML</v>
          </cell>
          <cell r="D224">
            <v>5391</v>
          </cell>
        </row>
        <row r="225">
          <cell r="B225" t="str">
            <v>CABLE Cu-THW # 4</v>
          </cell>
          <cell r="C225" t="str">
            <v>ML</v>
          </cell>
          <cell r="D225">
            <v>3472</v>
          </cell>
        </row>
        <row r="226">
          <cell r="B226" t="str">
            <v>CABLE Cu-THW # 6</v>
          </cell>
          <cell r="C226" t="str">
            <v>ML</v>
          </cell>
          <cell r="D226">
            <v>2252</v>
          </cell>
        </row>
        <row r="227">
          <cell r="B227" t="str">
            <v>CABLE TELEFONICO B.H. 10 P</v>
          </cell>
          <cell r="C227" t="str">
            <v>ML</v>
          </cell>
          <cell r="D227">
            <v>1458</v>
          </cell>
        </row>
        <row r="228">
          <cell r="B228" t="str">
            <v>CABLE TELEFONICO B.H. 20 P</v>
          </cell>
          <cell r="C228" t="str">
            <v>ML</v>
          </cell>
          <cell r="D228">
            <v>2585</v>
          </cell>
        </row>
        <row r="229">
          <cell r="B229" t="str">
            <v>CAJA CG - 100</v>
          </cell>
          <cell r="C229" t="str">
            <v>UND</v>
          </cell>
          <cell r="D229">
            <v>1078</v>
          </cell>
        </row>
        <row r="230">
          <cell r="B230" t="str">
            <v>CAJA ELECTRICA CON TAPA 4 PUESTOS</v>
          </cell>
          <cell r="C230" t="str">
            <v>UND</v>
          </cell>
          <cell r="D230">
            <v>14685</v>
          </cell>
        </row>
        <row r="231">
          <cell r="B231" t="str">
            <v>CAJA ELECTRICA OCTAGONAL</v>
          </cell>
          <cell r="C231" t="str">
            <v>UND</v>
          </cell>
          <cell r="D231">
            <v>380</v>
          </cell>
        </row>
        <row r="232">
          <cell r="B232" t="str">
            <v>CAJA ELECTRICA PARA CONTADOR</v>
          </cell>
          <cell r="C232" t="str">
            <v>UND</v>
          </cell>
          <cell r="D232">
            <v>18950</v>
          </cell>
        </row>
        <row r="233">
          <cell r="B233" t="str">
            <v>CAJA ELECTRICA RECTANGULAR</v>
          </cell>
          <cell r="C233" t="str">
            <v>UND</v>
          </cell>
          <cell r="D233">
            <v>284</v>
          </cell>
        </row>
        <row r="234">
          <cell r="B234" t="str">
            <v>CAPACETE DE 1"</v>
          </cell>
          <cell r="C234" t="str">
            <v>UND</v>
          </cell>
          <cell r="D234">
            <v>968</v>
          </cell>
        </row>
        <row r="235">
          <cell r="B235" t="str">
            <v>CONECTOR  BIMET LICO Nª2</v>
          </cell>
          <cell r="C235" t="str">
            <v>UND</v>
          </cell>
          <cell r="D235">
            <v>624</v>
          </cell>
        </row>
        <row r="236">
          <cell r="B236" t="str">
            <v>CONTADOR MONOFASICO</v>
          </cell>
          <cell r="C236" t="str">
            <v>UND</v>
          </cell>
          <cell r="D236">
            <v>68769</v>
          </cell>
        </row>
        <row r="237">
          <cell r="B237" t="str">
            <v>CURVA CONDUIT PVC</v>
          </cell>
          <cell r="C237" t="str">
            <v>UND</v>
          </cell>
          <cell r="D237">
            <v>1538</v>
          </cell>
        </row>
        <row r="238">
          <cell r="B238" t="str">
            <v>FORMALETA TAPAS CAM. TELEF.</v>
          </cell>
          <cell r="C238" t="str">
            <v>M2</v>
          </cell>
          <cell r="D238">
            <v>5400</v>
          </cell>
        </row>
        <row r="239">
          <cell r="B239" t="str">
            <v>INTERRUPTOR SENCILLO</v>
          </cell>
          <cell r="C239" t="str">
            <v>UND</v>
          </cell>
          <cell r="D239">
            <v>2440</v>
          </cell>
        </row>
        <row r="240">
          <cell r="B240" t="str">
            <v>INTERRUPTOR SENCILLO CON TOMA</v>
          </cell>
          <cell r="C240" t="str">
            <v>UND</v>
          </cell>
          <cell r="D240">
            <v>3466</v>
          </cell>
        </row>
        <row r="241">
          <cell r="B241" t="str">
            <v>LIMPIADOR</v>
          </cell>
          <cell r="C241" t="str">
            <v>GAL</v>
          </cell>
          <cell r="D241">
            <v>117843</v>
          </cell>
        </row>
        <row r="242">
          <cell r="B242" t="str">
            <v>LAMPARA FLUORESCENTE 2x48</v>
          </cell>
          <cell r="C242" t="str">
            <v>UND</v>
          </cell>
          <cell r="D242">
            <v>47895</v>
          </cell>
        </row>
        <row r="243">
          <cell r="B243" t="str">
            <v>PLAFON PLASTICO INDUSTRIAL</v>
          </cell>
          <cell r="C243" t="str">
            <v>UND</v>
          </cell>
          <cell r="D243">
            <v>857</v>
          </cell>
        </row>
        <row r="244">
          <cell r="B244" t="str">
            <v>POSTE METALICO DE 2" x 4"</v>
          </cell>
          <cell r="C244" t="str">
            <v>UND</v>
          </cell>
          <cell r="D244">
            <v>34447</v>
          </cell>
        </row>
        <row r="245">
          <cell r="B245" t="str">
            <v>SOLDADURA</v>
          </cell>
          <cell r="C245" t="str">
            <v>GAL</v>
          </cell>
          <cell r="D245">
            <v>327651</v>
          </cell>
        </row>
        <row r="246">
          <cell r="B246" t="str">
            <v>TOMA CORRIENTE DOBLE</v>
          </cell>
          <cell r="C246" t="str">
            <v>UND</v>
          </cell>
          <cell r="D246">
            <v>2397</v>
          </cell>
        </row>
        <row r="247">
          <cell r="B247" t="str">
            <v>TUBO CONDUIT PVC - TP 1 1/2"</v>
          </cell>
          <cell r="C247" t="str">
            <v>ML</v>
          </cell>
          <cell r="D247">
            <v>6230</v>
          </cell>
        </row>
        <row r="248">
          <cell r="B248" t="str">
            <v>TUBO CONDUIT PVC - TP 1 1/4"</v>
          </cell>
          <cell r="C248" t="str">
            <v>ML</v>
          </cell>
          <cell r="D248">
            <v>4889</v>
          </cell>
        </row>
        <row r="249">
          <cell r="B249" t="str">
            <v>TUBO CONDUIT PVC - TP 1"</v>
          </cell>
          <cell r="C249" t="str">
            <v>ML</v>
          </cell>
          <cell r="D249">
            <v>1731</v>
          </cell>
        </row>
        <row r="250">
          <cell r="B250" t="str">
            <v>TUBO CONDUIT PVC - TP 3/4"</v>
          </cell>
          <cell r="C250" t="str">
            <v>ML</v>
          </cell>
          <cell r="D250">
            <v>1248</v>
          </cell>
        </row>
        <row r="251">
          <cell r="B251" t="str">
            <v>TUBO TELEFONO PVC - DB 2"</v>
          </cell>
          <cell r="C251" t="str">
            <v>ML</v>
          </cell>
          <cell r="D251">
            <v>3811</v>
          </cell>
        </row>
        <row r="252">
          <cell r="B252" t="str">
            <v>VARILLA COPPER WELD 1/2" x 0.70 M</v>
          </cell>
          <cell r="C252" t="str">
            <v>UND</v>
          </cell>
          <cell r="D252">
            <v>2746</v>
          </cell>
        </row>
        <row r="253">
          <cell r="B253" t="str">
            <v>VASELINA</v>
          </cell>
          <cell r="C253" t="str">
            <v>KG</v>
          </cell>
          <cell r="D253">
            <v>780</v>
          </cell>
        </row>
        <row r="256">
          <cell r="B256" t="str">
            <v>ALMACENISTA</v>
          </cell>
          <cell r="C256" t="str">
            <v>HH</v>
          </cell>
          <cell r="D256">
            <v>5174</v>
          </cell>
        </row>
        <row r="257">
          <cell r="B257" t="str">
            <v>AUXILIAR DE ELECTRICISTA</v>
          </cell>
          <cell r="C257" t="str">
            <v>HH</v>
          </cell>
          <cell r="D257">
            <v>6036</v>
          </cell>
        </row>
        <row r="258">
          <cell r="B258" t="str">
            <v>AYUDANTE DE CONSTRUCCION</v>
          </cell>
          <cell r="C258" t="str">
            <v>HH</v>
          </cell>
          <cell r="D258">
            <v>4311</v>
          </cell>
        </row>
        <row r="259">
          <cell r="B259" t="str">
            <v>CADENERO</v>
          </cell>
          <cell r="C259" t="str">
            <v>HH</v>
          </cell>
          <cell r="D259">
            <v>5820</v>
          </cell>
        </row>
        <row r="260">
          <cell r="B260" t="str">
            <v>CELADOR</v>
          </cell>
          <cell r="C260" t="str">
            <v>HH</v>
          </cell>
          <cell r="D260">
            <v>4742</v>
          </cell>
        </row>
        <row r="261">
          <cell r="B261" t="str">
            <v>DIRECTOR DE PROYECTO</v>
          </cell>
          <cell r="C261" t="str">
            <v>HH</v>
          </cell>
          <cell r="D261">
            <v>16383</v>
          </cell>
        </row>
        <row r="262">
          <cell r="B262" t="str">
            <v>ELECTRICISTA</v>
          </cell>
          <cell r="C262" t="str">
            <v>HH</v>
          </cell>
          <cell r="D262">
            <v>7760</v>
          </cell>
        </row>
        <row r="263">
          <cell r="B263" t="str">
            <v>INGENIERO RESIDENTE</v>
          </cell>
          <cell r="C263" t="str">
            <v>HH</v>
          </cell>
          <cell r="D263">
            <v>10132</v>
          </cell>
        </row>
        <row r="264">
          <cell r="B264" t="str">
            <v>SOLDADOR</v>
          </cell>
          <cell r="C264" t="str">
            <v>HH</v>
          </cell>
          <cell r="D264">
            <v>9916</v>
          </cell>
        </row>
        <row r="265">
          <cell r="B265" t="str">
            <v>MAESTRO DE CONSTRUCCION</v>
          </cell>
          <cell r="C265" t="str">
            <v>HH</v>
          </cell>
          <cell r="D265">
            <v>6898</v>
          </cell>
        </row>
        <row r="266">
          <cell r="B266" t="str">
            <v>MENSAJERO</v>
          </cell>
          <cell r="C266" t="str">
            <v>HH</v>
          </cell>
          <cell r="D266">
            <v>4527</v>
          </cell>
        </row>
        <row r="267">
          <cell r="B267" t="str">
            <v>OFICIAL DE CONSTRUCCION</v>
          </cell>
          <cell r="C267" t="str">
            <v>HH</v>
          </cell>
          <cell r="D267">
            <v>6036</v>
          </cell>
        </row>
        <row r="268">
          <cell r="B268" t="str">
            <v>SECRETARIA</v>
          </cell>
          <cell r="C268" t="str">
            <v>HH</v>
          </cell>
          <cell r="D268">
            <v>4742</v>
          </cell>
        </row>
        <row r="269">
          <cell r="B269" t="str">
            <v>TOPOGRAFO</v>
          </cell>
          <cell r="C269" t="str">
            <v>HH</v>
          </cell>
          <cell r="D269">
            <v>10778</v>
          </cell>
        </row>
        <row r="272">
          <cell r="B272" t="str">
            <v>ACARREO VARIOS</v>
          </cell>
          <cell r="C272">
            <v>80</v>
          </cell>
          <cell r="D272">
            <v>105</v>
          </cell>
        </row>
        <row r="273">
          <cell r="B273" t="str">
            <v>ACARREO</v>
          </cell>
          <cell r="C273">
            <v>80</v>
          </cell>
          <cell r="D273">
            <v>100</v>
          </cell>
        </row>
        <row r="274">
          <cell r="B274" t="str">
            <v>ACARREO LIBRE</v>
          </cell>
          <cell r="C274">
            <v>80</v>
          </cell>
          <cell r="D274">
            <v>2300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U's"/>
      <sheetName val="Salarios"/>
      <sheetName val="real"/>
      <sheetName val="CANTIDADES"/>
      <sheetName val="Concr"/>
      <sheetName val="Lista"/>
      <sheetName val="APUS CONC Y MORT"/>
      <sheetName val="1,1"/>
      <sheetName val="1,2"/>
      <sheetName val="1.3"/>
      <sheetName val="1.4"/>
      <sheetName val="1,5"/>
      <sheetName val="1,6"/>
      <sheetName val="1,9"/>
      <sheetName val="2,1"/>
      <sheetName val="2,2"/>
      <sheetName val="2.3"/>
      <sheetName val="2,4"/>
      <sheetName val="2,5"/>
      <sheetName val="2,6"/>
      <sheetName val="muerto"/>
      <sheetName val="3,1"/>
      <sheetName val="3,2"/>
      <sheetName val="3,3"/>
      <sheetName val="3,4"/>
      <sheetName val="3,5"/>
      <sheetName val="3,6"/>
      <sheetName val="3,7"/>
      <sheetName val="3,8"/>
      <sheetName val="3,9"/>
      <sheetName val="3,10"/>
      <sheetName val="3,11"/>
      <sheetName val="3,12"/>
      <sheetName val="3,13"/>
      <sheetName val="3,14"/>
      <sheetName val="4.1"/>
      <sheetName val="4.2"/>
      <sheetName val="4.3"/>
      <sheetName val="4.4"/>
      <sheetName val="Hoja1"/>
      <sheetName val="Cronogramaa"/>
    </sheetNames>
    <sheetDataSet>
      <sheetData sheetId="0" refreshError="1">
        <row r="3">
          <cell r="D3" t="str">
            <v>MUNICIPIO DE RIONEGRO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64">
          <cell r="D64">
            <v>586</v>
          </cell>
        </row>
        <row r="124">
          <cell r="D124">
            <v>402434</v>
          </cell>
        </row>
        <row r="210">
          <cell r="D210">
            <v>38146</v>
          </cell>
        </row>
        <row r="317">
          <cell r="D317">
            <v>4311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C6" t="str">
            <v>DICIEMBRE DE 2013</v>
          </cell>
        </row>
        <row r="12">
          <cell r="C12" t="str">
            <v>mes</v>
          </cell>
        </row>
        <row r="22">
          <cell r="B22" t="str">
            <v>Excavacion en tierra h= 0,00 a 2,50 m  inc  acarreo libre</v>
          </cell>
        </row>
        <row r="27">
          <cell r="B27" t="str">
            <v>Retiro de material sobrante</v>
          </cell>
        </row>
        <row r="55">
          <cell r="D55">
            <v>0.25</v>
          </cell>
        </row>
        <row r="56">
          <cell r="D56">
            <v>0.05</v>
          </cell>
        </row>
        <row r="57">
          <cell r="D57">
            <v>0.05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PU's"/>
      <sheetName val="Cronogramaa"/>
      <sheetName val="Salarios"/>
      <sheetName val="real"/>
      <sheetName val="Concr"/>
      <sheetName val="Lista"/>
      <sheetName val="1.1"/>
      <sheetName val="A.1"/>
      <sheetName val="APUS CONC Y MORT"/>
      <sheetName val="1.2"/>
      <sheetName val="1.3 "/>
      <sheetName val="1.4"/>
      <sheetName val="1.5"/>
      <sheetName val="2.1"/>
      <sheetName val="A.2"/>
      <sheetName val="2.2"/>
      <sheetName val="2.3"/>
      <sheetName val="2.4"/>
      <sheetName val="2.5"/>
      <sheetName val="2.6"/>
      <sheetName val="2.7"/>
      <sheetName val="A.3"/>
      <sheetName val="A.4"/>
      <sheetName val="A.5"/>
      <sheetName val="A.6"/>
      <sheetName val="A.7"/>
      <sheetName val="2.8"/>
      <sheetName val="2.9"/>
      <sheetName val="3.1"/>
      <sheetName val="3.2"/>
      <sheetName val="3.3"/>
      <sheetName val="3.4"/>
      <sheetName val="3.5"/>
      <sheetName val="3.7"/>
      <sheetName val="3.8"/>
      <sheetName val="3.9"/>
      <sheetName val="3.10"/>
      <sheetName val="3.11"/>
      <sheetName val="3.12"/>
      <sheetName val="3.13"/>
      <sheetName val="3.14"/>
      <sheetName val="A.8"/>
      <sheetName val="A.9"/>
      <sheetName val="A.10"/>
      <sheetName val="A.11"/>
      <sheetName val="3.15"/>
      <sheetName val="3.16"/>
      <sheetName val="3.17"/>
      <sheetName val="3.18"/>
      <sheetName val="3.19"/>
      <sheetName val="3.20"/>
      <sheetName val="3.22"/>
      <sheetName val="4.1.1"/>
      <sheetName val="4.1.2"/>
      <sheetName val="4.1.3"/>
      <sheetName val="4.2.1"/>
      <sheetName val="4.2.2"/>
      <sheetName val="4.2.3"/>
      <sheetName val="4.2.4"/>
      <sheetName val="4.2.5"/>
      <sheetName val="4.2.6"/>
      <sheetName val="4.2.7"/>
      <sheetName val="4.3.1"/>
      <sheetName val="4.3.3"/>
      <sheetName val="4.3.4"/>
      <sheetName val="4.3.5"/>
      <sheetName val="4.3.6"/>
      <sheetName val="5.1"/>
      <sheetName val="4.3.2"/>
      <sheetName val="6.1"/>
      <sheetName val="6.2"/>
      <sheetName val="6.3"/>
      <sheetName val="6.4"/>
      <sheetName val="6.5"/>
      <sheetName val="6.6"/>
      <sheetName val="6.7"/>
      <sheetName val="6.8"/>
      <sheetName val="6.9"/>
    </sheetNames>
    <sheetDataSet>
      <sheetData sheetId="0">
        <row r="23">
          <cell r="A23">
            <v>1</v>
          </cell>
          <cell r="B23" t="str">
            <v>LÍNEA DE ADUCCIÓN</v>
          </cell>
        </row>
        <row r="24">
          <cell r="A24">
            <v>1.1000000000000001</v>
          </cell>
          <cell r="B24" t="str">
            <v>Localización y replanteo</v>
          </cell>
          <cell r="C24" t="str">
            <v>ML</v>
          </cell>
          <cell r="D24">
            <v>15.2</v>
          </cell>
          <cell r="E24">
            <v>0</v>
          </cell>
          <cell r="F24">
            <v>450</v>
          </cell>
          <cell r="G24">
            <v>670</v>
          </cell>
          <cell r="H24">
            <v>1670</v>
          </cell>
          <cell r="I24">
            <v>2790</v>
          </cell>
          <cell r="J24">
            <v>0</v>
          </cell>
          <cell r="K24">
            <v>6.84</v>
          </cell>
          <cell r="L24">
            <v>10.183999999999999</v>
          </cell>
          <cell r="M24">
            <v>25.384</v>
          </cell>
          <cell r="N24">
            <v>42408</v>
          </cell>
        </row>
        <row r="25">
          <cell r="A25">
            <v>1.2</v>
          </cell>
          <cell r="B25" t="str">
            <v>Excavacion material conglomerado</v>
          </cell>
          <cell r="C25" t="str">
            <v>M3</v>
          </cell>
          <cell r="D25">
            <v>3.0800000000000001E-2</v>
          </cell>
          <cell r="E25">
            <v>0</v>
          </cell>
          <cell r="F25">
            <v>3660</v>
          </cell>
          <cell r="G25">
            <v>640</v>
          </cell>
          <cell r="H25">
            <v>6060</v>
          </cell>
          <cell r="I25">
            <v>10360</v>
          </cell>
          <cell r="J25">
            <v>0</v>
          </cell>
          <cell r="K25">
            <v>0.11272800000000001</v>
          </cell>
          <cell r="L25">
            <v>1.9712E-2</v>
          </cell>
          <cell r="M25">
            <v>0.18664800000000001</v>
          </cell>
          <cell r="N25">
            <v>319.08800000000002</v>
          </cell>
        </row>
        <row r="26">
          <cell r="A26">
            <v>1.3</v>
          </cell>
          <cell r="B26" t="str">
            <v>Relleno con material del sitio</v>
          </cell>
          <cell r="C26" t="str">
            <v>M3</v>
          </cell>
          <cell r="D26">
            <v>3.0800000000000001E-2</v>
          </cell>
          <cell r="E26">
            <v>0</v>
          </cell>
          <cell r="F26">
            <v>8620</v>
          </cell>
          <cell r="G26">
            <v>0</v>
          </cell>
          <cell r="H26">
            <v>2500</v>
          </cell>
          <cell r="I26">
            <v>14560</v>
          </cell>
          <cell r="J26">
            <v>0</v>
          </cell>
          <cell r="K26">
            <v>0.26549599999999995</v>
          </cell>
          <cell r="L26">
            <v>0</v>
          </cell>
          <cell r="M26">
            <v>7.6999999999999999E-2</v>
          </cell>
          <cell r="N26">
            <v>448.44800000000004</v>
          </cell>
        </row>
        <row r="27">
          <cell r="A27">
            <v>1.4</v>
          </cell>
          <cell r="B27" t="str">
            <v>Valvula corte  bronce 2"</v>
          </cell>
          <cell r="C27" t="str">
            <v>Und</v>
          </cell>
          <cell r="D27">
            <v>2</v>
          </cell>
          <cell r="E27">
            <v>422440</v>
          </cell>
          <cell r="F27">
            <v>31040</v>
          </cell>
          <cell r="G27">
            <v>670</v>
          </cell>
          <cell r="H27">
            <v>0</v>
          </cell>
          <cell r="I27">
            <v>454150</v>
          </cell>
          <cell r="J27">
            <v>844.88</v>
          </cell>
          <cell r="K27">
            <v>62.08</v>
          </cell>
          <cell r="L27">
            <v>1.34</v>
          </cell>
          <cell r="M27">
            <v>0</v>
          </cell>
          <cell r="N27">
            <v>908300</v>
          </cell>
        </row>
        <row r="28">
          <cell r="A28">
            <v>1.5</v>
          </cell>
          <cell r="B28" t="str">
            <v>Tuberia H.G.  D=2"</v>
          </cell>
          <cell r="C28" t="str">
            <v>ML</v>
          </cell>
          <cell r="D28">
            <v>15.2</v>
          </cell>
          <cell r="E28">
            <v>16950</v>
          </cell>
          <cell r="F28">
            <v>2200</v>
          </cell>
          <cell r="G28">
            <v>500</v>
          </cell>
          <cell r="H28">
            <v>2500</v>
          </cell>
          <cell r="I28">
            <v>22150</v>
          </cell>
          <cell r="J28">
            <v>257.64</v>
          </cell>
          <cell r="K28">
            <v>33.44</v>
          </cell>
          <cell r="L28">
            <v>7.6</v>
          </cell>
          <cell r="M28">
            <v>38</v>
          </cell>
          <cell r="N28">
            <v>336680</v>
          </cell>
        </row>
        <row r="29">
          <cell r="B29" t="str">
            <v>SUBTOTAL CAPITULO 1</v>
          </cell>
          <cell r="J29">
            <v>1102.52</v>
          </cell>
          <cell r="K29">
            <v>102.738224</v>
          </cell>
          <cell r="L29">
            <v>19.143712000000001</v>
          </cell>
          <cell r="M29">
            <v>63.647648000000004</v>
          </cell>
          <cell r="N29">
            <v>1288155.5359999998</v>
          </cell>
        </row>
        <row r="31">
          <cell r="A31">
            <v>2</v>
          </cell>
          <cell r="B31" t="str">
            <v>DESARENADOR</v>
          </cell>
        </row>
        <row r="32">
          <cell r="A32">
            <v>2.1</v>
          </cell>
          <cell r="B32" t="str">
            <v>Localización y replanteo</v>
          </cell>
          <cell r="C32" t="str">
            <v>M2</v>
          </cell>
          <cell r="D32">
            <v>8.9600000000000009</v>
          </cell>
          <cell r="E32">
            <v>0</v>
          </cell>
          <cell r="F32">
            <v>1350</v>
          </cell>
          <cell r="G32">
            <v>670</v>
          </cell>
          <cell r="H32">
            <v>360</v>
          </cell>
          <cell r="I32">
            <v>2380</v>
          </cell>
          <cell r="J32">
            <v>0</v>
          </cell>
          <cell r="K32">
            <v>12.096000000000002</v>
          </cell>
          <cell r="L32">
            <v>6.0032000000000005</v>
          </cell>
          <cell r="M32">
            <v>3.2256000000000005</v>
          </cell>
          <cell r="N32">
            <v>21324.800000000003</v>
          </cell>
        </row>
        <row r="33">
          <cell r="A33">
            <v>2.2000000000000002</v>
          </cell>
          <cell r="B33" t="str">
            <v>Excavacion de material en roca</v>
          </cell>
          <cell r="C33" t="str">
            <v>M3</v>
          </cell>
          <cell r="D33">
            <v>5.7791999999999994</v>
          </cell>
          <cell r="E33">
            <v>0</v>
          </cell>
          <cell r="F33">
            <v>67260</v>
          </cell>
          <cell r="G33">
            <v>14720</v>
          </cell>
          <cell r="H33">
            <v>3330</v>
          </cell>
          <cell r="I33">
            <v>85310</v>
          </cell>
          <cell r="J33">
            <v>0</v>
          </cell>
          <cell r="K33">
            <v>388.70899199999997</v>
          </cell>
          <cell r="L33">
            <v>85.069823999999997</v>
          </cell>
          <cell r="M33">
            <v>19.244735999999996</v>
          </cell>
          <cell r="N33">
            <v>493023.55199999997</v>
          </cell>
        </row>
        <row r="34">
          <cell r="A34">
            <v>2.2999999999999998</v>
          </cell>
          <cell r="B34" t="str">
            <v>Excavacion material conglomerado</v>
          </cell>
          <cell r="C34" t="str">
            <v>M3</v>
          </cell>
          <cell r="D34">
            <v>13.484799999999998</v>
          </cell>
          <cell r="E34">
            <v>0</v>
          </cell>
          <cell r="F34">
            <v>21130</v>
          </cell>
          <cell r="G34">
            <v>640</v>
          </cell>
          <cell r="H34">
            <v>500</v>
          </cell>
          <cell r="I34">
            <v>22270</v>
          </cell>
          <cell r="J34">
            <v>0</v>
          </cell>
          <cell r="K34">
            <v>284.93382399999996</v>
          </cell>
          <cell r="L34">
            <v>8.6302719999999997</v>
          </cell>
          <cell r="M34">
            <v>6.7423999999999991</v>
          </cell>
          <cell r="N34">
            <v>300306.49599999998</v>
          </cell>
        </row>
        <row r="35">
          <cell r="A35">
            <v>2.4</v>
          </cell>
          <cell r="B35" t="str">
            <v>Solado de limpieza concreto 2500 PSI</v>
          </cell>
          <cell r="C35" t="str">
            <v>M2</v>
          </cell>
          <cell r="D35">
            <v>8.9600000000000009</v>
          </cell>
          <cell r="E35">
            <v>14850</v>
          </cell>
          <cell r="F35">
            <v>8280</v>
          </cell>
          <cell r="G35">
            <v>670</v>
          </cell>
          <cell r="H35">
            <v>2610</v>
          </cell>
          <cell r="I35">
            <v>26410</v>
          </cell>
          <cell r="J35">
            <v>133.05600000000001</v>
          </cell>
          <cell r="K35">
            <v>74.188800000000001</v>
          </cell>
          <cell r="L35">
            <v>6.0032000000000005</v>
          </cell>
          <cell r="M35">
            <v>23.385600000000004</v>
          </cell>
          <cell r="N35">
            <v>236633.60000000003</v>
          </cell>
        </row>
        <row r="36">
          <cell r="A36">
            <v>2.5</v>
          </cell>
          <cell r="B36" t="str">
            <v>Concreto 3000 PSI impermeabilizado</v>
          </cell>
          <cell r="C36" t="str">
            <v>M3</v>
          </cell>
          <cell r="D36">
            <v>8.7409999999999997</v>
          </cell>
          <cell r="E36">
            <v>505400</v>
          </cell>
          <cell r="F36">
            <v>206940</v>
          </cell>
          <cell r="G36">
            <v>670</v>
          </cell>
          <cell r="H36">
            <v>2610</v>
          </cell>
          <cell r="I36">
            <v>715620</v>
          </cell>
          <cell r="J36">
            <v>4417.701399999999</v>
          </cell>
          <cell r="K36">
            <v>1808.8625400000001</v>
          </cell>
          <cell r="L36">
            <v>5.856469999999999</v>
          </cell>
          <cell r="M36">
            <v>22.81401</v>
          </cell>
          <cell r="N36">
            <v>6255234.4199999999</v>
          </cell>
        </row>
        <row r="37">
          <cell r="A37">
            <v>2.6</v>
          </cell>
          <cell r="B37" t="str">
            <v>Acero de refuerzo</v>
          </cell>
          <cell r="C37" t="str">
            <v>KG</v>
          </cell>
          <cell r="D37">
            <v>89.34</v>
          </cell>
          <cell r="E37">
            <v>3540</v>
          </cell>
          <cell r="F37">
            <v>600</v>
          </cell>
          <cell r="G37">
            <v>80</v>
          </cell>
          <cell r="H37">
            <v>30</v>
          </cell>
          <cell r="I37">
            <v>4250</v>
          </cell>
          <cell r="J37">
            <v>316.26360000000005</v>
          </cell>
          <cell r="K37">
            <v>53.603999999999999</v>
          </cell>
          <cell r="L37">
            <v>7.1472000000000007</v>
          </cell>
          <cell r="M37">
            <v>2.6802000000000001</v>
          </cell>
          <cell r="N37">
            <v>379695</v>
          </cell>
        </row>
        <row r="38">
          <cell r="A38">
            <v>2.7</v>
          </cell>
          <cell r="B38" t="str">
            <v>Adaptador de limpieza  D=2"</v>
          </cell>
          <cell r="C38" t="str">
            <v>Und</v>
          </cell>
          <cell r="D38">
            <v>1</v>
          </cell>
          <cell r="E38">
            <v>115500</v>
          </cell>
          <cell r="F38">
            <v>6040</v>
          </cell>
          <cell r="G38">
            <v>80</v>
          </cell>
          <cell r="H38">
            <v>130</v>
          </cell>
          <cell r="I38">
            <v>121750</v>
          </cell>
          <cell r="J38">
            <v>115.5</v>
          </cell>
          <cell r="K38">
            <v>6.04</v>
          </cell>
          <cell r="L38">
            <v>0.08</v>
          </cell>
          <cell r="M38">
            <v>0.13</v>
          </cell>
          <cell r="N38">
            <v>121750</v>
          </cell>
        </row>
        <row r="39">
          <cell r="A39">
            <v>2.8</v>
          </cell>
          <cell r="B39" t="str">
            <v>Tubería presión pvc E.L. D= 2" RDE 21</v>
          </cell>
          <cell r="C39" t="str">
            <v>ML</v>
          </cell>
          <cell r="D39">
            <v>15</v>
          </cell>
          <cell r="E39">
            <v>20720</v>
          </cell>
          <cell r="F39">
            <v>1470</v>
          </cell>
          <cell r="G39">
            <v>840</v>
          </cell>
          <cell r="H39">
            <v>2500</v>
          </cell>
          <cell r="I39">
            <v>25530</v>
          </cell>
          <cell r="J39">
            <v>310.8</v>
          </cell>
          <cell r="K39">
            <v>22.05</v>
          </cell>
          <cell r="L39">
            <v>12.6</v>
          </cell>
          <cell r="M39">
            <v>37.5</v>
          </cell>
          <cell r="N39">
            <v>382950</v>
          </cell>
        </row>
        <row r="40">
          <cell r="A40">
            <v>2.9</v>
          </cell>
          <cell r="B40" t="str">
            <v>Pasamuro acero 2"x40</v>
          </cell>
          <cell r="C40" t="str">
            <v>Und</v>
          </cell>
          <cell r="D40">
            <v>2</v>
          </cell>
          <cell r="E40">
            <v>418720</v>
          </cell>
          <cell r="F40">
            <v>20690</v>
          </cell>
          <cell r="G40">
            <v>340</v>
          </cell>
          <cell r="H40">
            <v>0</v>
          </cell>
          <cell r="I40">
            <v>439750</v>
          </cell>
          <cell r="J40">
            <v>837.44</v>
          </cell>
          <cell r="K40">
            <v>41.38</v>
          </cell>
          <cell r="L40">
            <v>0.68</v>
          </cell>
          <cell r="M40">
            <v>0</v>
          </cell>
          <cell r="N40">
            <v>879500</v>
          </cell>
        </row>
        <row r="41">
          <cell r="B41" t="str">
            <v>SUBTOTAL CAPITULO 3</v>
          </cell>
          <cell r="J41">
            <v>6130.7609999999986</v>
          </cell>
          <cell r="K41">
            <v>2691.8641560000001</v>
          </cell>
          <cell r="L41">
            <v>132.07016600000003</v>
          </cell>
          <cell r="M41">
            <v>115.72254599999999</v>
          </cell>
          <cell r="N41">
            <v>9070417.8680000007</v>
          </cell>
        </row>
        <row r="43">
          <cell r="A43">
            <v>3</v>
          </cell>
          <cell r="B43" t="str">
            <v>TANQUE DE ALMACENAMIENTO</v>
          </cell>
        </row>
        <row r="44">
          <cell r="A44">
            <v>3.1</v>
          </cell>
          <cell r="B44" t="str">
            <v>Localización y replanteo</v>
          </cell>
          <cell r="C44" t="str">
            <v>M2</v>
          </cell>
          <cell r="D44">
            <v>26.69</v>
          </cell>
          <cell r="E44">
            <v>0</v>
          </cell>
          <cell r="F44">
            <v>1350</v>
          </cell>
          <cell r="G44">
            <v>670</v>
          </cell>
          <cell r="H44">
            <v>360</v>
          </cell>
          <cell r="I44">
            <v>2380</v>
          </cell>
          <cell r="J44">
            <v>0</v>
          </cell>
          <cell r="K44">
            <v>36.031500000000001</v>
          </cell>
          <cell r="L44">
            <v>17.882300000000001</v>
          </cell>
          <cell r="M44">
            <v>9.6083999999999996</v>
          </cell>
          <cell r="N44">
            <v>63522.200000000004</v>
          </cell>
        </row>
        <row r="45">
          <cell r="A45">
            <v>3.2</v>
          </cell>
          <cell r="B45" t="str">
            <v>Excavacion material común</v>
          </cell>
          <cell r="C45" t="str">
            <v>M3</v>
          </cell>
          <cell r="D45">
            <v>61.807199999999987</v>
          </cell>
          <cell r="E45">
            <v>0</v>
          </cell>
          <cell r="F45">
            <v>31040</v>
          </cell>
          <cell r="G45">
            <v>670</v>
          </cell>
          <cell r="H45">
            <v>0</v>
          </cell>
          <cell r="I45">
            <v>31710</v>
          </cell>
          <cell r="J45">
            <v>0</v>
          </cell>
          <cell r="K45">
            <v>1918.4954879999996</v>
          </cell>
          <cell r="L45">
            <v>41.410823999999991</v>
          </cell>
          <cell r="M45">
            <v>0</v>
          </cell>
          <cell r="N45">
            <v>1959906.3119999997</v>
          </cell>
        </row>
        <row r="46">
          <cell r="A46">
            <v>3.3</v>
          </cell>
          <cell r="B46" t="str">
            <v>Excavacion material conglomerado</v>
          </cell>
          <cell r="C46" t="str">
            <v>M3</v>
          </cell>
          <cell r="D46">
            <v>26.488799999999998</v>
          </cell>
          <cell r="E46">
            <v>0</v>
          </cell>
          <cell r="F46">
            <v>41390</v>
          </cell>
          <cell r="G46">
            <v>670</v>
          </cell>
          <cell r="H46">
            <v>3330</v>
          </cell>
          <cell r="I46">
            <v>45390</v>
          </cell>
          <cell r="J46">
            <v>0</v>
          </cell>
          <cell r="K46">
            <v>1096.3714319999997</v>
          </cell>
          <cell r="L46">
            <v>17.747495999999998</v>
          </cell>
          <cell r="M46">
            <v>88.207703999999993</v>
          </cell>
          <cell r="N46">
            <v>1202326.632</v>
          </cell>
        </row>
        <row r="47">
          <cell r="A47">
            <v>3.4</v>
          </cell>
          <cell r="B47" t="str">
            <v>Relleno con material del sitio</v>
          </cell>
          <cell r="C47" t="str">
            <v>M3</v>
          </cell>
          <cell r="D47">
            <v>4.0034999999999998</v>
          </cell>
          <cell r="E47">
            <v>0</v>
          </cell>
          <cell r="F47">
            <v>43110</v>
          </cell>
          <cell r="G47">
            <v>0</v>
          </cell>
          <cell r="H47">
            <v>360</v>
          </cell>
          <cell r="I47">
            <v>45610</v>
          </cell>
          <cell r="J47">
            <v>0</v>
          </cell>
          <cell r="K47">
            <v>172.59088499999999</v>
          </cell>
          <cell r="L47">
            <v>0</v>
          </cell>
          <cell r="M47">
            <v>1.44126</v>
          </cell>
          <cell r="N47">
            <v>182599.63499999998</v>
          </cell>
        </row>
        <row r="48">
          <cell r="A48">
            <v>3.5</v>
          </cell>
          <cell r="B48" t="str">
            <v>Solado de limpieza concreto 2500 PSI</v>
          </cell>
          <cell r="C48" t="str">
            <v>M2</v>
          </cell>
          <cell r="D48">
            <v>14.44</v>
          </cell>
          <cell r="E48">
            <v>14850</v>
          </cell>
          <cell r="F48">
            <v>8280</v>
          </cell>
          <cell r="G48">
            <v>420</v>
          </cell>
          <cell r="H48">
            <v>2610</v>
          </cell>
          <cell r="I48">
            <v>26160</v>
          </cell>
          <cell r="J48">
            <v>214.434</v>
          </cell>
          <cell r="K48">
            <v>119.56319999999999</v>
          </cell>
          <cell r="L48">
            <v>6.0648</v>
          </cell>
          <cell r="M48">
            <v>37.688400000000001</v>
          </cell>
          <cell r="N48">
            <v>377750.39999999997</v>
          </cell>
        </row>
        <row r="49">
          <cell r="A49">
            <v>3.7</v>
          </cell>
          <cell r="B49" t="str">
            <v>Concreto 3000 PSI impermeabilizado</v>
          </cell>
          <cell r="C49" t="str">
            <v>M3</v>
          </cell>
          <cell r="D49">
            <v>19.5</v>
          </cell>
          <cell r="E49">
            <v>505400</v>
          </cell>
          <cell r="F49">
            <v>206940</v>
          </cell>
          <cell r="G49">
            <v>670</v>
          </cell>
          <cell r="H49">
            <v>2610</v>
          </cell>
          <cell r="I49">
            <v>715620</v>
          </cell>
          <cell r="J49">
            <v>9855.2999999999993</v>
          </cell>
          <cell r="K49">
            <v>4035.33</v>
          </cell>
          <cell r="L49">
            <v>13.065</v>
          </cell>
          <cell r="M49">
            <v>50.895000000000003</v>
          </cell>
          <cell r="N49">
            <v>13954590</v>
          </cell>
        </row>
        <row r="50">
          <cell r="A50">
            <v>3.9</v>
          </cell>
          <cell r="B50" t="str">
            <v>Acero de Refuerzo</v>
          </cell>
          <cell r="C50" t="str">
            <v>KG</v>
          </cell>
          <cell r="D50">
            <v>3774.24</v>
          </cell>
          <cell r="E50">
            <v>3540</v>
          </cell>
          <cell r="F50">
            <v>600</v>
          </cell>
          <cell r="G50">
            <v>80</v>
          </cell>
          <cell r="H50">
            <v>30</v>
          </cell>
          <cell r="I50">
            <v>4250</v>
          </cell>
          <cell r="J50">
            <v>13360.809600000001</v>
          </cell>
          <cell r="K50">
            <v>2264.5439999999999</v>
          </cell>
          <cell r="L50">
            <v>301.93919999999997</v>
          </cell>
          <cell r="M50">
            <v>113.2272</v>
          </cell>
          <cell r="N50">
            <v>16040520</v>
          </cell>
        </row>
        <row r="51">
          <cell r="A51">
            <v>3.1</v>
          </cell>
          <cell r="B51" t="str">
            <v>Válvula corte E.L. bronce 3"</v>
          </cell>
          <cell r="C51" t="str">
            <v>Und</v>
          </cell>
          <cell r="D51">
            <v>2</v>
          </cell>
          <cell r="E51">
            <v>439240</v>
          </cell>
          <cell r="F51">
            <v>20690</v>
          </cell>
          <cell r="G51">
            <v>110</v>
          </cell>
          <cell r="H51">
            <v>30</v>
          </cell>
          <cell r="I51">
            <v>460070</v>
          </cell>
          <cell r="J51">
            <v>878.48</v>
          </cell>
          <cell r="K51">
            <v>41.38</v>
          </cell>
          <cell r="L51">
            <v>0.22</v>
          </cell>
          <cell r="M51">
            <v>0.06</v>
          </cell>
          <cell r="N51">
            <v>920140</v>
          </cell>
        </row>
        <row r="52">
          <cell r="A52">
            <v>3.11</v>
          </cell>
          <cell r="B52" t="str">
            <v>Codo PVC D= 3" x 90</v>
          </cell>
          <cell r="C52" t="str">
            <v>Und</v>
          </cell>
          <cell r="D52">
            <v>4</v>
          </cell>
          <cell r="E52">
            <v>15080</v>
          </cell>
          <cell r="F52">
            <v>1470</v>
          </cell>
          <cell r="G52">
            <v>210</v>
          </cell>
          <cell r="H52">
            <v>2500</v>
          </cell>
          <cell r="I52">
            <v>19260</v>
          </cell>
          <cell r="J52">
            <v>60.32</v>
          </cell>
          <cell r="K52">
            <v>5.88</v>
          </cell>
          <cell r="L52">
            <v>0.84</v>
          </cell>
          <cell r="M52">
            <v>10</v>
          </cell>
          <cell r="N52">
            <v>77040</v>
          </cell>
        </row>
        <row r="53">
          <cell r="A53">
            <v>3.12</v>
          </cell>
          <cell r="B53" t="str">
            <v>Tee PVC E.L. 3"</v>
          </cell>
          <cell r="C53" t="str">
            <v>Und</v>
          </cell>
          <cell r="D53">
            <v>2</v>
          </cell>
          <cell r="E53">
            <v>90140</v>
          </cell>
          <cell r="F53">
            <v>20690</v>
          </cell>
          <cell r="G53">
            <v>70</v>
          </cell>
          <cell r="H53">
            <v>1250</v>
          </cell>
          <cell r="I53">
            <v>112150</v>
          </cell>
          <cell r="J53">
            <v>180.28</v>
          </cell>
          <cell r="K53">
            <v>41.38</v>
          </cell>
          <cell r="L53">
            <v>0.14000000000000001</v>
          </cell>
          <cell r="M53">
            <v>2.5</v>
          </cell>
          <cell r="N53">
            <v>224300</v>
          </cell>
        </row>
        <row r="54">
          <cell r="A54">
            <v>3.13</v>
          </cell>
          <cell r="B54" t="str">
            <v>Pasamuro acero E.L  3"x40</v>
          </cell>
          <cell r="C54" t="str">
            <v>Und</v>
          </cell>
          <cell r="D54">
            <v>6</v>
          </cell>
          <cell r="E54">
            <v>314560</v>
          </cell>
          <cell r="F54">
            <v>20690</v>
          </cell>
          <cell r="G54">
            <v>340</v>
          </cell>
          <cell r="H54">
            <v>2500</v>
          </cell>
          <cell r="I54">
            <v>338090</v>
          </cell>
          <cell r="J54">
            <v>1887.36</v>
          </cell>
          <cell r="K54">
            <v>124.14</v>
          </cell>
          <cell r="L54">
            <v>2.04</v>
          </cell>
          <cell r="M54">
            <v>15</v>
          </cell>
          <cell r="N54">
            <v>2028540</v>
          </cell>
        </row>
        <row r="55">
          <cell r="A55">
            <v>3.14</v>
          </cell>
          <cell r="B55" t="str">
            <v>Pasamuro acero E.L  2  1/2 " x40</v>
          </cell>
          <cell r="C55" t="str">
            <v>Und</v>
          </cell>
          <cell r="D55">
            <v>6</v>
          </cell>
          <cell r="E55">
            <v>339820</v>
          </cell>
          <cell r="F55">
            <v>20690</v>
          </cell>
          <cell r="G55">
            <v>340</v>
          </cell>
          <cell r="H55">
            <v>1250</v>
          </cell>
          <cell r="I55">
            <v>362100</v>
          </cell>
          <cell r="J55">
            <v>2038.92</v>
          </cell>
          <cell r="K55">
            <v>124.14</v>
          </cell>
          <cell r="L55">
            <v>2.04</v>
          </cell>
          <cell r="M55">
            <v>7.5</v>
          </cell>
          <cell r="N55">
            <v>2172600</v>
          </cell>
        </row>
        <row r="56">
          <cell r="A56">
            <v>3.15</v>
          </cell>
          <cell r="B56" t="str">
            <v>Flotador completo 2"</v>
          </cell>
          <cell r="C56" t="str">
            <v>Und</v>
          </cell>
          <cell r="D56">
            <v>2</v>
          </cell>
          <cell r="E56">
            <v>419770</v>
          </cell>
          <cell r="F56">
            <v>18110</v>
          </cell>
          <cell r="G56">
            <v>170</v>
          </cell>
          <cell r="H56">
            <v>1250</v>
          </cell>
          <cell r="I56">
            <v>439300</v>
          </cell>
          <cell r="J56">
            <v>839.54</v>
          </cell>
          <cell r="K56">
            <v>36.22</v>
          </cell>
          <cell r="L56">
            <v>0.34</v>
          </cell>
          <cell r="M56">
            <v>2.5</v>
          </cell>
          <cell r="N56">
            <v>878600</v>
          </cell>
        </row>
        <row r="57">
          <cell r="A57">
            <v>3.16</v>
          </cell>
          <cell r="B57" t="str">
            <v>Adaptador macho   PVC D= 2 "</v>
          </cell>
          <cell r="C57" t="str">
            <v>Und</v>
          </cell>
          <cell r="D57">
            <v>2</v>
          </cell>
          <cell r="E57">
            <v>145240</v>
          </cell>
          <cell r="F57">
            <v>15090</v>
          </cell>
          <cell r="G57">
            <v>80</v>
          </cell>
          <cell r="H57">
            <v>1250</v>
          </cell>
          <cell r="I57">
            <v>161660</v>
          </cell>
          <cell r="J57">
            <v>290.48</v>
          </cell>
          <cell r="K57">
            <v>30.18</v>
          </cell>
          <cell r="L57">
            <v>0.16</v>
          </cell>
          <cell r="M57">
            <v>2.5</v>
          </cell>
          <cell r="N57">
            <v>323320</v>
          </cell>
        </row>
        <row r="58">
          <cell r="A58">
            <v>3.17</v>
          </cell>
          <cell r="B58" t="str">
            <v>Tuberia PVC Presión E.L. D= 3" RDE 26</v>
          </cell>
          <cell r="C58" t="str">
            <v>ML</v>
          </cell>
          <cell r="D58">
            <v>193.2</v>
          </cell>
          <cell r="E58">
            <v>22990</v>
          </cell>
          <cell r="F58">
            <v>1470</v>
          </cell>
          <cell r="G58">
            <v>210</v>
          </cell>
          <cell r="H58">
            <v>2500</v>
          </cell>
          <cell r="I58">
            <v>27170</v>
          </cell>
          <cell r="J58">
            <v>4441.6679999999997</v>
          </cell>
          <cell r="K58">
            <v>284.00400000000002</v>
          </cell>
          <cell r="L58">
            <v>40.572000000000003</v>
          </cell>
          <cell r="M58">
            <v>483</v>
          </cell>
          <cell r="N58">
            <v>5249244</v>
          </cell>
        </row>
        <row r="59">
          <cell r="A59">
            <v>3.18</v>
          </cell>
          <cell r="B59" t="str">
            <v>Cinta  PVC A-15</v>
          </cell>
          <cell r="C59" t="str">
            <v>ML</v>
          </cell>
          <cell r="D59">
            <v>52</v>
          </cell>
          <cell r="E59">
            <v>517700</v>
          </cell>
          <cell r="F59">
            <v>18110</v>
          </cell>
          <cell r="G59">
            <v>210</v>
          </cell>
          <cell r="H59">
            <v>1500</v>
          </cell>
          <cell r="I59">
            <v>537520</v>
          </cell>
          <cell r="J59">
            <v>26920.400000000001</v>
          </cell>
          <cell r="K59">
            <v>941.72</v>
          </cell>
          <cell r="L59">
            <v>10.92</v>
          </cell>
          <cell r="M59">
            <v>78</v>
          </cell>
          <cell r="N59">
            <v>27951040</v>
          </cell>
        </row>
        <row r="60">
          <cell r="A60">
            <v>3.19</v>
          </cell>
          <cell r="B60" t="str">
            <v>Tapa Metalica</v>
          </cell>
          <cell r="C60" t="str">
            <v>UND</v>
          </cell>
          <cell r="D60">
            <v>6</v>
          </cell>
          <cell r="E60">
            <v>407120</v>
          </cell>
          <cell r="F60">
            <v>6040</v>
          </cell>
          <cell r="G60">
            <v>130</v>
          </cell>
          <cell r="H60">
            <v>250</v>
          </cell>
          <cell r="I60">
            <v>413540</v>
          </cell>
          <cell r="J60">
            <v>2442.7199999999998</v>
          </cell>
          <cell r="K60">
            <v>36.24</v>
          </cell>
          <cell r="L60">
            <v>0.78</v>
          </cell>
          <cell r="M60">
            <v>1.5</v>
          </cell>
          <cell r="N60">
            <v>2481240</v>
          </cell>
        </row>
        <row r="61">
          <cell r="A61">
            <v>3.2</v>
          </cell>
          <cell r="B61" t="str">
            <v xml:space="preserve">Tuberia Fe </v>
          </cell>
          <cell r="C61" t="str">
            <v>ML</v>
          </cell>
          <cell r="D61">
            <v>358</v>
          </cell>
          <cell r="E61">
            <v>12470</v>
          </cell>
          <cell r="F61">
            <v>4140</v>
          </cell>
          <cell r="G61">
            <v>130</v>
          </cell>
          <cell r="H61">
            <v>1250</v>
          </cell>
          <cell r="I61">
            <v>17990</v>
          </cell>
          <cell r="J61">
            <v>4464.26</v>
          </cell>
          <cell r="K61">
            <v>1482.12</v>
          </cell>
          <cell r="L61">
            <v>46.54</v>
          </cell>
          <cell r="M61">
            <v>447.5</v>
          </cell>
          <cell r="N61">
            <v>6440420</v>
          </cell>
        </row>
        <row r="62">
          <cell r="B62" t="str">
            <v>SUBTOTAL CAPITULO 3</v>
          </cell>
          <cell r="J62">
            <v>67874.971600000004</v>
          </cell>
          <cell r="K62">
            <v>12790.330504999994</v>
          </cell>
          <cell r="L62">
            <v>502.70161999999999</v>
          </cell>
          <cell r="M62">
            <v>1351.127964</v>
          </cell>
          <cell r="N62">
            <v>82527699.17899999</v>
          </cell>
        </row>
        <row r="64">
          <cell r="A64">
            <v>4</v>
          </cell>
          <cell r="B64" t="str">
            <v>CONDUCCION Y RED DE DISTRIBUCIÓN</v>
          </cell>
        </row>
        <row r="65">
          <cell r="A65">
            <v>4.0999999999999996</v>
          </cell>
          <cell r="B65" t="str">
            <v>EXCAVACIONES/RELLENOS</v>
          </cell>
        </row>
        <row r="66">
          <cell r="A66" t="str">
            <v>4.1.1</v>
          </cell>
          <cell r="B66" t="str">
            <v>Localización y replanteo topografico</v>
          </cell>
          <cell r="C66" t="str">
            <v>ML</v>
          </cell>
          <cell r="D66">
            <v>7018.5766000000003</v>
          </cell>
          <cell r="E66">
            <v>0</v>
          </cell>
          <cell r="F66">
            <v>1350</v>
          </cell>
          <cell r="G66">
            <v>170</v>
          </cell>
          <cell r="H66">
            <v>360</v>
          </cell>
          <cell r="I66">
            <v>1880</v>
          </cell>
          <cell r="J66">
            <v>0</v>
          </cell>
          <cell r="K66">
            <v>9475.0784100000001</v>
          </cell>
          <cell r="L66">
            <v>1193.1580220000001</v>
          </cell>
          <cell r="M66">
            <v>2526.6875760000003</v>
          </cell>
          <cell r="N66">
            <v>13194924.008000001</v>
          </cell>
        </row>
        <row r="67">
          <cell r="A67" t="str">
            <v>4.1.2</v>
          </cell>
          <cell r="B67" t="str">
            <v>Excavación mano conglomerado B=0.30 H=0.80m</v>
          </cell>
          <cell r="C67" t="str">
            <v>M3</v>
          </cell>
          <cell r="D67">
            <v>458.6</v>
          </cell>
          <cell r="E67">
            <v>0</v>
          </cell>
          <cell r="F67">
            <v>41390</v>
          </cell>
          <cell r="G67">
            <v>130</v>
          </cell>
          <cell r="H67">
            <v>3330</v>
          </cell>
          <cell r="I67">
            <v>44850</v>
          </cell>
          <cell r="J67">
            <v>0</v>
          </cell>
          <cell r="K67">
            <v>18981.454000000002</v>
          </cell>
          <cell r="L67">
            <v>59.618000000000002</v>
          </cell>
          <cell r="M67">
            <v>1527.1379999999999</v>
          </cell>
          <cell r="N67">
            <v>20568210</v>
          </cell>
        </row>
        <row r="68">
          <cell r="A68" t="str">
            <v>4.1.3</v>
          </cell>
          <cell r="B68" t="str">
            <v>Relleno material sitio. Apisonado a mano</v>
          </cell>
          <cell r="C68" t="str">
            <v>M3</v>
          </cell>
          <cell r="D68">
            <v>458.6</v>
          </cell>
          <cell r="E68">
            <v>0</v>
          </cell>
          <cell r="F68">
            <v>41390</v>
          </cell>
          <cell r="G68">
            <v>0</v>
          </cell>
          <cell r="H68">
            <v>2500</v>
          </cell>
          <cell r="I68">
            <v>43890</v>
          </cell>
          <cell r="J68">
            <v>0</v>
          </cell>
          <cell r="K68">
            <v>18981.454000000002</v>
          </cell>
          <cell r="L68">
            <v>0</v>
          </cell>
          <cell r="M68">
            <v>1146.5</v>
          </cell>
          <cell r="N68">
            <v>20127954</v>
          </cell>
        </row>
        <row r="69">
          <cell r="B69" t="str">
            <v>Subtotal subcapítulo 4.1</v>
          </cell>
          <cell r="J69">
            <v>0</v>
          </cell>
          <cell r="K69">
            <v>47437.986409999998</v>
          </cell>
          <cell r="L69">
            <v>1252.776022</v>
          </cell>
          <cell r="M69">
            <v>5200.3255760000002</v>
          </cell>
          <cell r="N69">
            <v>53891088.008000001</v>
          </cell>
        </row>
        <row r="71">
          <cell r="A71">
            <v>4.2</v>
          </cell>
          <cell r="B71" t="str">
            <v>INSTALACION TUBERIAS</v>
          </cell>
        </row>
        <row r="72">
          <cell r="A72" t="str">
            <v>4.2.1</v>
          </cell>
          <cell r="B72" t="str">
            <v>Sumin./ Instal. Tubería  D=2" RDE 21</v>
          </cell>
          <cell r="C72" t="str">
            <v>ML</v>
          </cell>
          <cell r="D72">
            <v>1118.4499999999998</v>
          </cell>
          <cell r="E72">
            <v>28730</v>
          </cell>
          <cell r="F72">
            <v>20690</v>
          </cell>
          <cell r="G72">
            <v>80</v>
          </cell>
          <cell r="H72">
            <v>1250</v>
          </cell>
          <cell r="I72">
            <v>50750</v>
          </cell>
          <cell r="J72">
            <v>32133.068499999998</v>
          </cell>
          <cell r="K72">
            <v>23140.730499999998</v>
          </cell>
          <cell r="L72">
            <v>89.475999999999985</v>
          </cell>
          <cell r="M72">
            <v>1398.0624999999998</v>
          </cell>
          <cell r="N72">
            <v>56761337.499999993</v>
          </cell>
        </row>
        <row r="73">
          <cell r="A73" t="str">
            <v>4.2.2</v>
          </cell>
          <cell r="B73" t="str">
            <v>Sumin./ Instal. Tubería  D=1" RDE 13.5</v>
          </cell>
          <cell r="C73" t="str">
            <v>ML</v>
          </cell>
          <cell r="D73">
            <v>1678.9522000000002</v>
          </cell>
          <cell r="E73">
            <v>14560</v>
          </cell>
          <cell r="F73">
            <v>20690</v>
          </cell>
          <cell r="G73">
            <v>130</v>
          </cell>
          <cell r="H73">
            <v>1250</v>
          </cell>
          <cell r="I73">
            <v>36630</v>
          </cell>
          <cell r="J73">
            <v>24445.544032000002</v>
          </cell>
          <cell r="K73">
            <v>34737.521018000007</v>
          </cell>
          <cell r="L73">
            <v>218.26378600000001</v>
          </cell>
          <cell r="M73">
            <v>2098.6902500000001</v>
          </cell>
          <cell r="N73">
            <v>61500019.086000003</v>
          </cell>
        </row>
        <row r="74">
          <cell r="A74" t="str">
            <v>4.2.3</v>
          </cell>
          <cell r="B74" t="str">
            <v>Sumin./ Instal. Tubería  D=3/4" RDE 21</v>
          </cell>
          <cell r="C74" t="str">
            <v>ML</v>
          </cell>
          <cell r="D74">
            <v>4221.1744000000008</v>
          </cell>
          <cell r="E74">
            <v>9400</v>
          </cell>
          <cell r="F74">
            <v>20690</v>
          </cell>
          <cell r="G74">
            <v>150</v>
          </cell>
          <cell r="H74">
            <v>1250</v>
          </cell>
          <cell r="I74">
            <v>31490</v>
          </cell>
          <cell r="J74">
            <v>39679.03936000001</v>
          </cell>
          <cell r="K74">
            <v>87336.09833600001</v>
          </cell>
          <cell r="L74">
            <v>633.1761600000001</v>
          </cell>
          <cell r="M74">
            <v>5276.4680000000008</v>
          </cell>
          <cell r="N74">
            <v>132924781.85600002</v>
          </cell>
        </row>
        <row r="75">
          <cell r="A75" t="str">
            <v>4.2.4</v>
          </cell>
          <cell r="B75" t="str">
            <v>Sumin./ Instal. Tubería  D=4" RDE 21</v>
          </cell>
          <cell r="C75" t="str">
            <v>ML</v>
          </cell>
          <cell r="D75">
            <v>2743.2</v>
          </cell>
          <cell r="E75">
            <v>45950</v>
          </cell>
          <cell r="F75">
            <v>20690</v>
          </cell>
          <cell r="G75">
            <v>130</v>
          </cell>
          <cell r="H75">
            <v>1250</v>
          </cell>
          <cell r="I75">
            <v>68020</v>
          </cell>
          <cell r="N75">
            <v>186592464</v>
          </cell>
        </row>
        <row r="76">
          <cell r="A76" t="str">
            <v>4.2.5</v>
          </cell>
          <cell r="B76" t="str">
            <v xml:space="preserve">Sumin./ Instal. Tee PVC 2" </v>
          </cell>
          <cell r="C76" t="str">
            <v>UND</v>
          </cell>
          <cell r="D76">
            <v>8</v>
          </cell>
          <cell r="E76">
            <v>26380</v>
          </cell>
          <cell r="F76">
            <v>10350</v>
          </cell>
          <cell r="G76">
            <v>150</v>
          </cell>
          <cell r="H76">
            <v>500</v>
          </cell>
          <cell r="I76">
            <v>37380</v>
          </cell>
          <cell r="J76">
            <v>211.04</v>
          </cell>
          <cell r="K76">
            <v>82.8</v>
          </cell>
          <cell r="L76">
            <v>1.2</v>
          </cell>
          <cell r="M76">
            <v>4</v>
          </cell>
          <cell r="N76">
            <v>299040</v>
          </cell>
        </row>
        <row r="77">
          <cell r="A77" t="str">
            <v>4.2.6</v>
          </cell>
          <cell r="B77" t="str">
            <v xml:space="preserve">Sumin./ Instal. Tee PVC 1" </v>
          </cell>
          <cell r="C77" t="str">
            <v>UND</v>
          </cell>
          <cell r="D77">
            <v>8</v>
          </cell>
          <cell r="E77">
            <v>9200</v>
          </cell>
          <cell r="F77">
            <v>10350</v>
          </cell>
          <cell r="G77">
            <v>130</v>
          </cell>
          <cell r="H77">
            <v>500</v>
          </cell>
          <cell r="I77">
            <v>20180</v>
          </cell>
          <cell r="J77">
            <v>73.599999999999994</v>
          </cell>
          <cell r="K77">
            <v>82.8</v>
          </cell>
          <cell r="L77">
            <v>1.04</v>
          </cell>
          <cell r="M77">
            <v>4</v>
          </cell>
          <cell r="N77">
            <v>161440</v>
          </cell>
        </row>
        <row r="78">
          <cell r="A78" t="str">
            <v>4.2.7</v>
          </cell>
          <cell r="B78" t="str">
            <v>Accesorios de tuberia</v>
          </cell>
          <cell r="C78" t="str">
            <v>UND</v>
          </cell>
          <cell r="D78">
            <v>6</v>
          </cell>
          <cell r="E78">
            <v>37100</v>
          </cell>
          <cell r="F78">
            <v>10350</v>
          </cell>
          <cell r="G78">
            <v>130</v>
          </cell>
          <cell r="H78">
            <v>500</v>
          </cell>
          <cell r="I78">
            <v>48080</v>
          </cell>
          <cell r="J78">
            <v>222.6</v>
          </cell>
          <cell r="K78">
            <v>62.1</v>
          </cell>
          <cell r="L78">
            <v>0.78</v>
          </cell>
          <cell r="M78">
            <v>3</v>
          </cell>
          <cell r="N78">
            <v>288480</v>
          </cell>
        </row>
        <row r="79">
          <cell r="B79" t="str">
            <v>Subtotal subcapítulo 4.2</v>
          </cell>
          <cell r="J79">
            <v>96764.891892000014</v>
          </cell>
          <cell r="K79">
            <v>145442.04985400001</v>
          </cell>
          <cell r="L79">
            <v>943.93594600000006</v>
          </cell>
          <cell r="M79">
            <v>8784.2207500000004</v>
          </cell>
          <cell r="N79">
            <v>438527562.44200003</v>
          </cell>
        </row>
        <row r="81">
          <cell r="A81">
            <v>4.3</v>
          </cell>
          <cell r="B81" t="str">
            <v>ACCESORIOS/ADICIONALES</v>
          </cell>
        </row>
        <row r="82">
          <cell r="A82" t="str">
            <v>4.3.1</v>
          </cell>
          <cell r="B82" t="str">
            <v>Caja para valvulas Mayores 60x60</v>
          </cell>
          <cell r="C82" t="str">
            <v>UND</v>
          </cell>
          <cell r="D82">
            <v>4</v>
          </cell>
          <cell r="E82">
            <v>158620</v>
          </cell>
          <cell r="F82">
            <v>10350</v>
          </cell>
          <cell r="G82">
            <v>420</v>
          </cell>
          <cell r="H82">
            <v>4000</v>
          </cell>
          <cell r="I82">
            <v>173390</v>
          </cell>
          <cell r="J82">
            <v>634.48</v>
          </cell>
          <cell r="K82">
            <v>41.4</v>
          </cell>
          <cell r="L82">
            <v>1.68</v>
          </cell>
          <cell r="M82">
            <v>16</v>
          </cell>
          <cell r="N82">
            <v>693560</v>
          </cell>
        </row>
        <row r="83">
          <cell r="A83" t="str">
            <v>4.3.2</v>
          </cell>
          <cell r="B83" t="str">
            <v>Anclajes en concreto para tubería a presión</v>
          </cell>
          <cell r="C83" t="str">
            <v>UND</v>
          </cell>
          <cell r="D83">
            <v>6</v>
          </cell>
          <cell r="E83">
            <v>403200</v>
          </cell>
          <cell r="F83">
            <v>10350</v>
          </cell>
          <cell r="G83">
            <v>0</v>
          </cell>
          <cell r="H83">
            <v>1250</v>
          </cell>
          <cell r="I83">
            <v>414800</v>
          </cell>
          <cell r="J83">
            <v>2419.1999999999998</v>
          </cell>
          <cell r="K83">
            <v>62.1</v>
          </cell>
          <cell r="L83">
            <v>0</v>
          </cell>
          <cell r="M83">
            <v>7.5</v>
          </cell>
          <cell r="N83">
            <v>2488800</v>
          </cell>
        </row>
        <row r="84">
          <cell r="A84" t="str">
            <v>4.3.3</v>
          </cell>
          <cell r="B84" t="str">
            <v>Sum e instalacion de valvulas de ventosa 4" y 2"</v>
          </cell>
          <cell r="C84" t="str">
            <v>UND</v>
          </cell>
          <cell r="D84">
            <v>6</v>
          </cell>
          <cell r="E84">
            <v>72110</v>
          </cell>
          <cell r="F84">
            <v>20690</v>
          </cell>
          <cell r="G84">
            <v>80</v>
          </cell>
          <cell r="H84">
            <v>250</v>
          </cell>
          <cell r="I84">
            <v>93130</v>
          </cell>
          <cell r="J84">
            <v>432.66</v>
          </cell>
          <cell r="K84">
            <v>124.14</v>
          </cell>
          <cell r="L84">
            <v>0.48</v>
          </cell>
          <cell r="M84">
            <v>1.5</v>
          </cell>
          <cell r="N84">
            <v>558780</v>
          </cell>
        </row>
        <row r="85">
          <cell r="A85" t="str">
            <v>4.3.4</v>
          </cell>
          <cell r="B85" t="str">
            <v>Sum e instalacion de valvulas de purga 4" y 2"</v>
          </cell>
          <cell r="C85" t="str">
            <v>UND</v>
          </cell>
          <cell r="D85">
            <v>8</v>
          </cell>
          <cell r="E85">
            <v>54260</v>
          </cell>
          <cell r="F85">
            <v>31040</v>
          </cell>
          <cell r="G85">
            <v>80</v>
          </cell>
          <cell r="H85">
            <v>250</v>
          </cell>
          <cell r="I85">
            <v>85630</v>
          </cell>
          <cell r="J85">
            <v>434.08</v>
          </cell>
          <cell r="K85">
            <v>248.32</v>
          </cell>
          <cell r="L85">
            <v>0.64</v>
          </cell>
          <cell r="M85">
            <v>2</v>
          </cell>
          <cell r="N85">
            <v>685040</v>
          </cell>
        </row>
        <row r="86">
          <cell r="A86" t="str">
            <v>4.3.5</v>
          </cell>
          <cell r="B86" t="str">
            <v>Sum e instalacion de  domiciliaria (Incluye contador, registro, caja con tapa hf)</v>
          </cell>
          <cell r="C86" t="str">
            <v>UND</v>
          </cell>
          <cell r="D86">
            <v>66</v>
          </cell>
          <cell r="E86">
            <v>18270</v>
          </cell>
          <cell r="F86">
            <v>103470</v>
          </cell>
          <cell r="G86">
            <v>840</v>
          </cell>
          <cell r="H86">
            <v>7500</v>
          </cell>
          <cell r="I86">
            <v>130080</v>
          </cell>
          <cell r="J86">
            <v>1205.82</v>
          </cell>
          <cell r="K86">
            <v>6829.02</v>
          </cell>
          <cell r="L86">
            <v>55.44</v>
          </cell>
          <cell r="M86">
            <v>495</v>
          </cell>
          <cell r="N86">
            <v>8585280</v>
          </cell>
        </row>
        <row r="87">
          <cell r="A87" t="str">
            <v>4.3.6</v>
          </cell>
          <cell r="B87" t="str">
            <v>Prueba hidráulica</v>
          </cell>
          <cell r="C87" t="str">
            <v>UND</v>
          </cell>
          <cell r="D87">
            <v>1</v>
          </cell>
          <cell r="E87">
            <v>787500</v>
          </cell>
          <cell r="F87">
            <v>0</v>
          </cell>
          <cell r="G87">
            <v>0</v>
          </cell>
          <cell r="H87">
            <v>0</v>
          </cell>
          <cell r="I87">
            <v>787500</v>
          </cell>
          <cell r="J87">
            <v>787.5</v>
          </cell>
          <cell r="K87">
            <v>0</v>
          </cell>
          <cell r="L87">
            <v>0</v>
          </cell>
          <cell r="M87">
            <v>0</v>
          </cell>
          <cell r="N87">
            <v>787500</v>
          </cell>
        </row>
        <row r="88">
          <cell r="B88" t="str">
            <v>Subtotal subcapítulo 4.3</v>
          </cell>
          <cell r="J88">
            <v>5913.74</v>
          </cell>
          <cell r="K88">
            <v>7304.9800000000005</v>
          </cell>
          <cell r="L88">
            <v>58.239999999999995</v>
          </cell>
          <cell r="M88">
            <v>522</v>
          </cell>
          <cell r="N88">
            <v>13798960</v>
          </cell>
        </row>
        <row r="89">
          <cell r="B89" t="str">
            <v>SUBTOTAL CAPITULO 4</v>
          </cell>
          <cell r="J89">
            <v>102678.63189200002</v>
          </cell>
          <cell r="K89">
            <v>200185.01626400003</v>
          </cell>
          <cell r="L89">
            <v>2254.9519680000003</v>
          </cell>
          <cell r="M89">
            <v>14506.546326</v>
          </cell>
          <cell r="N89">
            <v>506217610.45000005</v>
          </cell>
        </row>
        <row r="91">
          <cell r="A91">
            <v>5</v>
          </cell>
          <cell r="B91" t="str">
            <v xml:space="preserve">PLANTA DE TRATAMIENTO DE AGUA POTABLE </v>
          </cell>
        </row>
        <row r="92">
          <cell r="A92">
            <v>5.0999999999999996</v>
          </cell>
          <cell r="B92" t="str">
            <v>Planta de Tratamiento de Agua Potable Compacta</v>
          </cell>
          <cell r="C92" t="str">
            <v>UN</v>
          </cell>
          <cell r="D92">
            <v>1</v>
          </cell>
          <cell r="E92">
            <v>30000000</v>
          </cell>
          <cell r="F92">
            <v>0</v>
          </cell>
          <cell r="G92">
            <v>0</v>
          </cell>
          <cell r="H92">
            <v>0</v>
          </cell>
          <cell r="I92">
            <v>30000000</v>
          </cell>
          <cell r="J92">
            <v>30000000</v>
          </cell>
          <cell r="K92">
            <v>0</v>
          </cell>
          <cell r="L92" t="str">
            <v>incl</v>
          </cell>
          <cell r="M92">
            <v>0</v>
          </cell>
          <cell r="N92">
            <v>30000000</v>
          </cell>
        </row>
        <row r="93">
          <cell r="B93" t="str">
            <v>SUBTOTAL CAPITULO 5</v>
          </cell>
          <cell r="J93">
            <v>30000000</v>
          </cell>
          <cell r="K93">
            <v>0</v>
          </cell>
          <cell r="L93" t="str">
            <v>incl</v>
          </cell>
          <cell r="M93">
            <v>0</v>
          </cell>
          <cell r="N93">
            <v>30000000</v>
          </cell>
        </row>
        <row r="95">
          <cell r="A95">
            <v>6</v>
          </cell>
          <cell r="B95" t="str">
            <v>TANQUILLA DE QUIEBRE DE PRESION Y PASOS AEREOS</v>
          </cell>
        </row>
        <row r="96">
          <cell r="A96">
            <v>6.1</v>
          </cell>
          <cell r="B96" t="str">
            <v>Localización y replanteo topografico</v>
          </cell>
          <cell r="C96" t="str">
            <v>M2</v>
          </cell>
          <cell r="D96">
            <v>64.800000000000011</v>
          </cell>
          <cell r="E96">
            <v>0</v>
          </cell>
          <cell r="F96">
            <v>450</v>
          </cell>
          <cell r="G96">
            <v>670</v>
          </cell>
          <cell r="H96">
            <v>1670</v>
          </cell>
          <cell r="I96">
            <v>2790</v>
          </cell>
          <cell r="N96">
            <v>180792.00000000003</v>
          </cell>
        </row>
        <row r="97">
          <cell r="A97">
            <v>6.2</v>
          </cell>
          <cell r="B97" t="str">
            <v>Excavación mano en material comun</v>
          </cell>
          <cell r="C97" t="str">
            <v>M3</v>
          </cell>
          <cell r="D97">
            <v>63.2</v>
          </cell>
          <cell r="E97">
            <v>0</v>
          </cell>
          <cell r="F97">
            <v>31040</v>
          </cell>
          <cell r="G97">
            <v>670</v>
          </cell>
          <cell r="H97">
            <v>0</v>
          </cell>
          <cell r="I97">
            <v>31710</v>
          </cell>
          <cell r="N97">
            <v>2004072</v>
          </cell>
        </row>
        <row r="98">
          <cell r="A98">
            <v>6.3</v>
          </cell>
          <cell r="B98" t="str">
            <v>Solado de limpieza concreto 2500 PSI</v>
          </cell>
          <cell r="C98" t="str">
            <v>M2</v>
          </cell>
          <cell r="D98">
            <v>73.2</v>
          </cell>
          <cell r="E98">
            <v>14850</v>
          </cell>
          <cell r="F98">
            <v>8280</v>
          </cell>
          <cell r="G98">
            <v>420</v>
          </cell>
          <cell r="H98">
            <v>2610</v>
          </cell>
          <cell r="I98">
            <v>26160</v>
          </cell>
          <cell r="N98">
            <v>1914912</v>
          </cell>
        </row>
        <row r="99">
          <cell r="A99">
            <v>6.4</v>
          </cell>
          <cell r="B99" t="str">
            <v>Concreto 3000 PSI impermeabilizado</v>
          </cell>
          <cell r="C99" t="str">
            <v>M3</v>
          </cell>
          <cell r="D99">
            <v>12</v>
          </cell>
          <cell r="E99">
            <v>505400</v>
          </cell>
          <cell r="F99">
            <v>206940</v>
          </cell>
          <cell r="G99">
            <v>670</v>
          </cell>
          <cell r="H99">
            <v>2610</v>
          </cell>
          <cell r="I99">
            <v>715620</v>
          </cell>
          <cell r="N99">
            <v>8587440</v>
          </cell>
        </row>
        <row r="100">
          <cell r="A100">
            <v>6.5</v>
          </cell>
          <cell r="B100" t="str">
            <v>Mamposteria e= 0,2</v>
          </cell>
          <cell r="C100" t="str">
            <v>M2</v>
          </cell>
          <cell r="D100">
            <v>86</v>
          </cell>
          <cell r="E100">
            <v>25560</v>
          </cell>
          <cell r="F100">
            <v>2590</v>
          </cell>
          <cell r="G100">
            <v>50</v>
          </cell>
          <cell r="H100">
            <v>750</v>
          </cell>
          <cell r="I100">
            <v>28950</v>
          </cell>
          <cell r="N100">
            <v>2489700</v>
          </cell>
        </row>
        <row r="101">
          <cell r="A101">
            <v>6.6</v>
          </cell>
          <cell r="B101" t="str">
            <v>Mortero 1:3 Impermeabilizado</v>
          </cell>
          <cell r="C101" t="str">
            <v>M3</v>
          </cell>
          <cell r="D101">
            <v>38.4</v>
          </cell>
          <cell r="E101">
            <v>181920</v>
          </cell>
          <cell r="F101">
            <v>58200</v>
          </cell>
          <cell r="G101">
            <v>0</v>
          </cell>
          <cell r="H101">
            <v>110000</v>
          </cell>
          <cell r="I101">
            <v>350120</v>
          </cell>
          <cell r="N101">
            <v>13444608</v>
          </cell>
        </row>
        <row r="102">
          <cell r="A102">
            <v>6.7</v>
          </cell>
          <cell r="B102" t="str">
            <v>Acero  de refuerzo</v>
          </cell>
          <cell r="C102" t="str">
            <v>KG</v>
          </cell>
          <cell r="D102">
            <v>410</v>
          </cell>
          <cell r="E102">
            <v>3540</v>
          </cell>
          <cell r="F102">
            <v>600</v>
          </cell>
          <cell r="G102">
            <v>80</v>
          </cell>
          <cell r="H102">
            <v>30</v>
          </cell>
          <cell r="I102">
            <v>4250</v>
          </cell>
          <cell r="N102">
            <v>1742500</v>
          </cell>
        </row>
        <row r="103">
          <cell r="A103">
            <v>6.8</v>
          </cell>
          <cell r="B103" t="str">
            <v>Paso aereo con Guaya de acero de 3/8"</v>
          </cell>
          <cell r="C103" t="str">
            <v>ML</v>
          </cell>
          <cell r="D103">
            <v>1889.56</v>
          </cell>
          <cell r="E103">
            <v>14930</v>
          </cell>
          <cell r="F103">
            <v>31040</v>
          </cell>
          <cell r="G103">
            <v>80</v>
          </cell>
          <cell r="H103">
            <v>1890</v>
          </cell>
          <cell r="I103">
            <v>47940</v>
          </cell>
          <cell r="N103">
            <v>90585506.399999991</v>
          </cell>
        </row>
        <row r="104">
          <cell r="A104">
            <v>6.9</v>
          </cell>
          <cell r="B104" t="str">
            <v>Concreto ciclopeo para muertos aereos</v>
          </cell>
          <cell r="C104" t="str">
            <v>M3</v>
          </cell>
          <cell r="D104">
            <v>53.2</v>
          </cell>
          <cell r="E104">
            <v>72110</v>
          </cell>
          <cell r="F104">
            <v>20690</v>
          </cell>
          <cell r="G104">
            <v>80</v>
          </cell>
          <cell r="H104">
            <v>250</v>
          </cell>
          <cell r="I104">
            <v>93130</v>
          </cell>
          <cell r="N104">
            <v>4954516</v>
          </cell>
        </row>
        <row r="105">
          <cell r="B105" t="str">
            <v>SUBTOTAL CAPITULO 6</v>
          </cell>
          <cell r="J105">
            <v>0</v>
          </cell>
          <cell r="K105">
            <v>0</v>
          </cell>
          <cell r="L105" t="str">
            <v>incl</v>
          </cell>
          <cell r="M105">
            <v>0</v>
          </cell>
          <cell r="N105">
            <v>125904046.39999999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B13" t="str">
            <v>FORMALETA (VARA)</v>
          </cell>
          <cell r="C13" t="str">
            <v>DIA</v>
          </cell>
          <cell r="D13">
            <v>9000</v>
          </cell>
        </row>
        <row r="14">
          <cell r="B14" t="str">
            <v>HERRAMIENTA MENOR</v>
          </cell>
          <cell r="C14" t="str">
            <v>DIA</v>
          </cell>
          <cell r="D14">
            <v>2500</v>
          </cell>
        </row>
        <row r="15">
          <cell r="B15" t="str">
            <v>MEZCLADORA DE CONCRETO</v>
          </cell>
          <cell r="C15" t="str">
            <v>DIA</v>
          </cell>
          <cell r="D15">
            <v>54000</v>
          </cell>
        </row>
        <row r="16">
          <cell r="B16" t="str">
            <v>NIVEL DE PRECISION</v>
          </cell>
          <cell r="C16" t="str">
            <v>DIA</v>
          </cell>
          <cell r="D16">
            <v>12000</v>
          </cell>
        </row>
        <row r="17">
          <cell r="B17" t="str">
            <v>ANDAMIOS</v>
          </cell>
          <cell r="C17" t="str">
            <v>DIA</v>
          </cell>
          <cell r="D17">
            <v>6000</v>
          </cell>
        </row>
        <row r="18">
          <cell r="B18" t="str">
            <v>PARALES 0-5 METROS / TABLERO</v>
          </cell>
          <cell r="C18" t="str">
            <v>DIA</v>
          </cell>
          <cell r="D18">
            <v>150</v>
          </cell>
        </row>
        <row r="19">
          <cell r="B19" t="str">
            <v>PLANOS/CARTERA</v>
          </cell>
          <cell r="C19" t="str">
            <v>GLB</v>
          </cell>
          <cell r="D19">
            <v>10000</v>
          </cell>
        </row>
        <row r="20">
          <cell r="B20" t="str">
            <v>EQUIPO PARA UNION MECANICA</v>
          </cell>
          <cell r="C20" t="str">
            <v>DIA</v>
          </cell>
          <cell r="D20">
            <v>18500</v>
          </cell>
        </row>
        <row r="21">
          <cell r="B21" t="str">
            <v>TEODOLITO</v>
          </cell>
          <cell r="C21" t="str">
            <v>DIA</v>
          </cell>
          <cell r="D21">
            <v>18000</v>
          </cell>
        </row>
        <row r="22">
          <cell r="B22" t="str">
            <v>VIBRADOR COMPACTADOR TIPO RANA</v>
          </cell>
          <cell r="C22" t="str">
            <v>DIA</v>
          </cell>
          <cell r="D22">
            <v>70800</v>
          </cell>
        </row>
        <row r="23">
          <cell r="B23" t="str">
            <v>CARGADOR</v>
          </cell>
          <cell r="C23" t="str">
            <v>HOR</v>
          </cell>
          <cell r="D23">
            <v>30000</v>
          </cell>
        </row>
        <row r="24">
          <cell r="B24" t="str">
            <v>MOTOSIERRA</v>
          </cell>
          <cell r="C24" t="str">
            <v>DIA</v>
          </cell>
          <cell r="D24">
            <v>25000</v>
          </cell>
        </row>
        <row r="25">
          <cell r="B25" t="str">
            <v>VIBRADOR DE CONCRETO</v>
          </cell>
          <cell r="C25" t="str">
            <v>HOR</v>
          </cell>
          <cell r="D25">
            <v>9000</v>
          </cell>
        </row>
        <row r="26">
          <cell r="B26" t="str">
            <v>BULLDOZER</v>
          </cell>
          <cell r="C26" t="str">
            <v>HOR</v>
          </cell>
          <cell r="D26">
            <v>40000</v>
          </cell>
        </row>
        <row r="27">
          <cell r="B27" t="str">
            <v>ENSAYOS DE LABORATORIO PARA SUELOS</v>
          </cell>
          <cell r="C27" t="str">
            <v>UND</v>
          </cell>
          <cell r="D27">
            <v>150</v>
          </cell>
        </row>
        <row r="28">
          <cell r="B28" t="str">
            <v>VIBRADOR COMPACTADOR DE RODILLO LISO</v>
          </cell>
          <cell r="C28" t="str">
            <v>DIA</v>
          </cell>
          <cell r="D28">
            <v>223708</v>
          </cell>
        </row>
        <row r="29">
          <cell r="B29" t="str">
            <v>RETROEXCAVADORA</v>
          </cell>
          <cell r="C29" t="str">
            <v>HOR</v>
          </cell>
          <cell r="D29">
            <v>71210</v>
          </cell>
        </row>
        <row r="30">
          <cell r="B30" t="str">
            <v>CINTA Y JALONES</v>
          </cell>
          <cell r="C30" t="str">
            <v>DIA</v>
          </cell>
          <cell r="D30">
            <v>3050</v>
          </cell>
        </row>
        <row r="31">
          <cell r="B31" t="str">
            <v>VOLQUETA</v>
          </cell>
          <cell r="C31" t="str">
            <v>M3/KM</v>
          </cell>
          <cell r="D31">
            <v>900</v>
          </cell>
        </row>
        <row r="32">
          <cell r="B32" t="str">
            <v>MANILA</v>
          </cell>
          <cell r="C32" t="str">
            <v>GLB</v>
          </cell>
          <cell r="D32">
            <v>345</v>
          </cell>
        </row>
        <row r="33">
          <cell r="B33" t="str">
            <v>GRUA DIFERENCIAL</v>
          </cell>
          <cell r="C33" t="str">
            <v>GLB</v>
          </cell>
          <cell r="D33">
            <v>51750</v>
          </cell>
        </row>
        <row r="36">
          <cell r="B36" t="str">
            <v>ACERO A37</v>
          </cell>
          <cell r="C36" t="str">
            <v>KG</v>
          </cell>
          <cell r="D36">
            <v>3300</v>
          </cell>
        </row>
        <row r="37">
          <cell r="B37" t="str">
            <v>ACERO PDR60</v>
          </cell>
          <cell r="C37" t="str">
            <v>KG</v>
          </cell>
          <cell r="D37">
            <v>3300</v>
          </cell>
        </row>
        <row r="38">
          <cell r="B38" t="str">
            <v>ACERO 1/2"</v>
          </cell>
          <cell r="C38" t="str">
            <v>KG</v>
          </cell>
          <cell r="D38">
            <v>3800</v>
          </cell>
        </row>
        <row r="39">
          <cell r="B39" t="str">
            <v>ADAPTADOR HEMBRA PVC 1/2"</v>
          </cell>
          <cell r="C39" t="str">
            <v>UND</v>
          </cell>
          <cell r="D39">
            <v>380</v>
          </cell>
        </row>
        <row r="40">
          <cell r="B40" t="str">
            <v>ADAPTADOR MACHO PF+UAD 1/2"</v>
          </cell>
          <cell r="C40" t="str">
            <v>UND</v>
          </cell>
          <cell r="D40">
            <v>1927</v>
          </cell>
        </row>
        <row r="41">
          <cell r="B41" t="str">
            <v>ADAPTADOR MACHO PVC D= 2"</v>
          </cell>
          <cell r="C41" t="str">
            <v>UND</v>
          </cell>
          <cell r="D41">
            <v>138328</v>
          </cell>
        </row>
        <row r="42">
          <cell r="B42" t="str">
            <v>ARBUSTIVA (PLANTA)</v>
          </cell>
          <cell r="C42" t="str">
            <v>UND</v>
          </cell>
          <cell r="D42">
            <v>1500</v>
          </cell>
        </row>
        <row r="43">
          <cell r="B43" t="str">
            <v>AGUA</v>
          </cell>
          <cell r="C43" t="str">
            <v>LTR</v>
          </cell>
          <cell r="D43">
            <v>12</v>
          </cell>
        </row>
        <row r="44">
          <cell r="B44" t="str">
            <v>ALAMBRE NEGRO</v>
          </cell>
          <cell r="C44" t="str">
            <v>KG</v>
          </cell>
          <cell r="D44">
            <v>2500</v>
          </cell>
        </row>
        <row r="45">
          <cell r="B45" t="str">
            <v>ANTICORROSIVO (PINTURA)</v>
          </cell>
          <cell r="C45" t="str">
            <v>GAL</v>
          </cell>
          <cell r="D45">
            <v>35571</v>
          </cell>
        </row>
        <row r="46">
          <cell r="B46" t="str">
            <v>ARENA DE PEÑA</v>
          </cell>
          <cell r="C46" t="str">
            <v>M3</v>
          </cell>
          <cell r="D46">
            <v>55000</v>
          </cell>
        </row>
        <row r="47">
          <cell r="B47" t="str">
            <v>ARENA DE RIO</v>
          </cell>
          <cell r="C47" t="str">
            <v>M3</v>
          </cell>
          <cell r="D47">
            <v>48762</v>
          </cell>
        </row>
        <row r="48">
          <cell r="B48" t="str">
            <v>BARANDA METALICA CON VIDRIO</v>
          </cell>
          <cell r="C48" t="str">
            <v>ML</v>
          </cell>
          <cell r="D48">
            <v>56000</v>
          </cell>
        </row>
        <row r="49">
          <cell r="B49" t="str">
            <v>ENCHAPE EN CERAMICA</v>
          </cell>
          <cell r="C49" t="str">
            <v>M2</v>
          </cell>
          <cell r="D49">
            <v>17652</v>
          </cell>
        </row>
        <row r="50">
          <cell r="B50" t="str">
            <v>ANGULO 1*1*1/4"</v>
          </cell>
          <cell r="C50" t="str">
            <v>ML</v>
          </cell>
          <cell r="D50">
            <v>11828</v>
          </cell>
        </row>
        <row r="51">
          <cell r="B51" t="str">
            <v>CAL (Bulto 10 kilos PROMICAL)</v>
          </cell>
          <cell r="C51" t="str">
            <v>BTO</v>
          </cell>
          <cell r="D51">
            <v>3260</v>
          </cell>
        </row>
        <row r="52">
          <cell r="B52" t="str">
            <v>CODOCALLE H.G. GAS 1/2"</v>
          </cell>
          <cell r="C52" t="str">
            <v>UND</v>
          </cell>
          <cell r="D52">
            <v>795</v>
          </cell>
        </row>
        <row r="53">
          <cell r="B53" t="str">
            <v>CAJA PREFABRICADA (ACOMETIDA HIDRAULICA)</v>
          </cell>
          <cell r="C53" t="str">
            <v>UND</v>
          </cell>
          <cell r="D53">
            <v>77200</v>
          </cell>
        </row>
        <row r="54">
          <cell r="B54" t="str">
            <v>CEMENTO BLANCO</v>
          </cell>
          <cell r="C54" t="str">
            <v>KG</v>
          </cell>
          <cell r="D54">
            <v>615</v>
          </cell>
        </row>
        <row r="55">
          <cell r="B55" t="str">
            <v>REJILLA PARA BOCATOMA</v>
          </cell>
          <cell r="C55" t="str">
            <v>UND</v>
          </cell>
          <cell r="D55">
            <v>440000</v>
          </cell>
        </row>
        <row r="56">
          <cell r="B56" t="str">
            <v>CEMENTO GRIS</v>
          </cell>
          <cell r="C56" t="str">
            <v>KG</v>
          </cell>
          <cell r="D56">
            <v>586</v>
          </cell>
        </row>
        <row r="57">
          <cell r="B57" t="str">
            <v>CODO PVC UNION Z 2" x 90º</v>
          </cell>
          <cell r="C57" t="str">
            <v>UND</v>
          </cell>
          <cell r="D57">
            <v>27129</v>
          </cell>
        </row>
        <row r="58">
          <cell r="B58" t="str">
            <v>CODO PVC UNION Z 2" x 45º</v>
          </cell>
          <cell r="C58" t="str">
            <v>UND</v>
          </cell>
          <cell r="D58">
            <v>6460</v>
          </cell>
        </row>
        <row r="59">
          <cell r="B59" t="str">
            <v>CODO PVC PRESION 1/2"</v>
          </cell>
          <cell r="C59" t="str">
            <v>UND</v>
          </cell>
          <cell r="D59">
            <v>621</v>
          </cell>
        </row>
        <row r="60">
          <cell r="B60" t="str">
            <v>CODO PVC PRESION 3/4"</v>
          </cell>
          <cell r="C60" t="str">
            <v>UND</v>
          </cell>
          <cell r="D60">
            <v>993</v>
          </cell>
        </row>
        <row r="61">
          <cell r="B61" t="str">
            <v>Codo PVC D= 3" x 90</v>
          </cell>
          <cell r="C61" t="str">
            <v>UND</v>
          </cell>
          <cell r="D61">
            <v>13600</v>
          </cell>
        </row>
        <row r="62">
          <cell r="B62" t="str">
            <v>COLLAR DE DERIVACION PVC 4" x1/2"</v>
          </cell>
          <cell r="C62" t="str">
            <v>UND</v>
          </cell>
          <cell r="D62">
            <v>6855</v>
          </cell>
        </row>
        <row r="63">
          <cell r="B63" t="str">
            <v>COLLAR DE DERIVACION PVC 3" x1/2"</v>
          </cell>
          <cell r="C63" t="str">
            <v>UND</v>
          </cell>
          <cell r="D63">
            <v>13705</v>
          </cell>
        </row>
        <row r="64">
          <cell r="B64" t="str">
            <v>COLLAR DE DERIVACION PVC 2" x1/2"</v>
          </cell>
          <cell r="C64" t="str">
            <v>UND</v>
          </cell>
          <cell r="D64">
            <v>15515</v>
          </cell>
        </row>
        <row r="65">
          <cell r="B65" t="str">
            <v>CONCRETO 1500 PSI TRITURADO FINO</v>
          </cell>
          <cell r="C65" t="str">
            <v>M3</v>
          </cell>
          <cell r="D65">
            <v>391906.62</v>
          </cell>
        </row>
        <row r="66">
          <cell r="B66" t="str">
            <v>CONCRETO 2000 PSI TRITURADO FINO</v>
          </cell>
          <cell r="C66" t="str">
            <v>M3</v>
          </cell>
          <cell r="D66">
            <v>418039.98000000004</v>
          </cell>
        </row>
        <row r="67">
          <cell r="B67" t="str">
            <v>CONCRETO 2500 PSI TRITURADO FINO</v>
          </cell>
          <cell r="C67" t="str">
            <v>M3</v>
          </cell>
          <cell r="D67">
            <v>441964.3</v>
          </cell>
        </row>
        <row r="68">
          <cell r="B68" t="str">
            <v>CONCRETO 2500 PSI TRITURADO FINO IMPERMEAB.</v>
          </cell>
          <cell r="C68" t="str">
            <v>M3</v>
          </cell>
          <cell r="D68">
            <v>448622.68</v>
          </cell>
        </row>
        <row r="69">
          <cell r="B69" t="str">
            <v>CONCRETO 3000 PSI TRITURADO FINO</v>
          </cell>
          <cell r="C69" t="str">
            <v>M3</v>
          </cell>
          <cell r="D69">
            <v>468910.42000000004</v>
          </cell>
        </row>
        <row r="70">
          <cell r="B70" t="str">
            <v>TUBERIA CONDUIT 1/2"</v>
          </cell>
          <cell r="C70" t="str">
            <v>ML</v>
          </cell>
          <cell r="D70">
            <v>1408</v>
          </cell>
        </row>
        <row r="71">
          <cell r="B71" t="str">
            <v>CONCRETO 3000 PSI TRITURADO FINO IMPERMEAB.</v>
          </cell>
          <cell r="C71" t="str">
            <v>M3</v>
          </cell>
          <cell r="D71">
            <v>476673.32</v>
          </cell>
        </row>
        <row r="72">
          <cell r="B72" t="str">
            <v>CABLEADO</v>
          </cell>
          <cell r="C72" t="str">
            <v>ML</v>
          </cell>
          <cell r="D72">
            <v>4553.54</v>
          </cell>
        </row>
        <row r="73">
          <cell r="B73" t="str">
            <v>CINTA PEGANTE</v>
          </cell>
          <cell r="C73" t="str">
            <v>UND</v>
          </cell>
          <cell r="D73">
            <v>1667.2</v>
          </cell>
        </row>
        <row r="74">
          <cell r="B74" t="str">
            <v>ACCESORIO ELECTRICOS SALIDA NORMAL</v>
          </cell>
          <cell r="C74" t="str">
            <v>GL</v>
          </cell>
          <cell r="D74">
            <v>3876.2400000000002</v>
          </cell>
        </row>
        <row r="75">
          <cell r="B75" t="str">
            <v>CONCRETO 3500 PSI TRITURADO FINO</v>
          </cell>
          <cell r="C75" t="str">
            <v>M3</v>
          </cell>
          <cell r="D75">
            <v>506130.66000000003</v>
          </cell>
        </row>
        <row r="76">
          <cell r="B76" t="str">
            <v>IMPERMEABILIZANTE PLASTOCRETE DM</v>
          </cell>
          <cell r="C76" t="str">
            <v>KG</v>
          </cell>
          <cell r="D76">
            <v>6900</v>
          </cell>
        </row>
        <row r="77">
          <cell r="B77" t="str">
            <v>CONCRETO CICLOPEO</v>
          </cell>
          <cell r="C77" t="str">
            <v>M3</v>
          </cell>
          <cell r="D77">
            <v>295938.42</v>
          </cell>
        </row>
        <row r="78">
          <cell r="B78" t="str">
            <v>COMPUERTA DE CHARNELA</v>
          </cell>
          <cell r="C78" t="str">
            <v>UND</v>
          </cell>
          <cell r="D78">
            <v>108000</v>
          </cell>
        </row>
        <row r="79">
          <cell r="B79" t="str">
            <v>CRUZ PVC UNION Z 3"</v>
          </cell>
          <cell r="C79" t="str">
            <v>UND</v>
          </cell>
          <cell r="D79">
            <v>84520</v>
          </cell>
        </row>
        <row r="80">
          <cell r="B80" t="str">
            <v>ESTUCO</v>
          </cell>
          <cell r="C80" t="str">
            <v>KG</v>
          </cell>
          <cell r="D80">
            <v>650</v>
          </cell>
        </row>
        <row r="81">
          <cell r="B81" t="str">
            <v>ADAPTADOR DE LIMPIEZA D=2"</v>
          </cell>
          <cell r="C81" t="str">
            <v>UND</v>
          </cell>
          <cell r="D81">
            <v>110000</v>
          </cell>
        </row>
        <row r="82">
          <cell r="B82" t="str">
            <v>MALLA ESLABONADA CAL 10 2*2</v>
          </cell>
          <cell r="C82" t="str">
            <v>M2</v>
          </cell>
          <cell r="D82">
            <v>31000</v>
          </cell>
        </row>
        <row r="83">
          <cell r="B83" t="str">
            <v>GEOTEXTIL PARA FILTROS</v>
          </cell>
          <cell r="C83" t="str">
            <v>M2</v>
          </cell>
          <cell r="D83">
            <v>2150</v>
          </cell>
        </row>
        <row r="84">
          <cell r="B84" t="str">
            <v>GEOTEXTIL PARA ENCERRAMIENTO</v>
          </cell>
          <cell r="C84" t="str">
            <v>ML</v>
          </cell>
          <cell r="D84">
            <v>1600</v>
          </cell>
        </row>
        <row r="85">
          <cell r="B85" t="str">
            <v>GEOTEXTIL NT1600</v>
          </cell>
          <cell r="C85" t="str">
            <v>M2</v>
          </cell>
          <cell r="D85">
            <v>2650</v>
          </cell>
        </row>
        <row r="86">
          <cell r="B86" t="str">
            <v>GRAVA PARTIDA</v>
          </cell>
          <cell r="C86" t="str">
            <v>M3</v>
          </cell>
          <cell r="D86">
            <v>12000</v>
          </cell>
        </row>
        <row r="87">
          <cell r="B87" t="str">
            <v>HIDRANTE TIPO MILAN 3"</v>
          </cell>
          <cell r="C87" t="str">
            <v>UND</v>
          </cell>
          <cell r="D87">
            <v>1531000</v>
          </cell>
        </row>
        <row r="88">
          <cell r="B88" t="str">
            <v>MADERA ROLLIZA PARA CERCAS L=2.20M</v>
          </cell>
          <cell r="C88" t="str">
            <v>UND</v>
          </cell>
          <cell r="D88">
            <v>2800</v>
          </cell>
        </row>
        <row r="89">
          <cell r="B89" t="str">
            <v>MATERIAL SELECCIONADO PARA RELLENO</v>
          </cell>
          <cell r="C89" t="str">
            <v>M3</v>
          </cell>
          <cell r="D89">
            <v>18000</v>
          </cell>
        </row>
        <row r="90">
          <cell r="B90" t="str">
            <v>LADRILLO H10 COCIDO</v>
          </cell>
          <cell r="C90" t="str">
            <v>UND</v>
          </cell>
          <cell r="D90">
            <v>1200</v>
          </cell>
        </row>
        <row r="91">
          <cell r="B91" t="str">
            <v>LADRILLO H15 COCIDO</v>
          </cell>
          <cell r="C91" t="str">
            <v>UND</v>
          </cell>
          <cell r="D91">
            <v>1600</v>
          </cell>
        </row>
        <row r="92">
          <cell r="B92" t="str">
            <v xml:space="preserve">PUERTA Y MARCO METÁLICO 0,7 x 2 m </v>
          </cell>
          <cell r="C92" t="str">
            <v>UND</v>
          </cell>
          <cell r="D92">
            <v>196630</v>
          </cell>
        </row>
        <row r="93">
          <cell r="B93" t="str">
            <v>LADRILLO TOLETE</v>
          </cell>
          <cell r="C93" t="str">
            <v>UND</v>
          </cell>
          <cell r="D93">
            <v>700</v>
          </cell>
        </row>
        <row r="94">
          <cell r="B94" t="str">
            <v>TEJA FIBROCEMENTO</v>
          </cell>
          <cell r="C94" t="str">
            <v>UND</v>
          </cell>
          <cell r="D94">
            <v>27895</v>
          </cell>
        </row>
        <row r="95">
          <cell r="B95" t="str">
            <v>GANCHOS Y ACCESORIOS</v>
          </cell>
          <cell r="C95" t="str">
            <v>GL</v>
          </cell>
          <cell r="D95">
            <v>1869</v>
          </cell>
        </row>
        <row r="96">
          <cell r="B96" t="str">
            <v>LAVAMANOS LIDO FERRARA (CER. ITALIA)</v>
          </cell>
          <cell r="C96" t="str">
            <v>UND</v>
          </cell>
          <cell r="D96">
            <v>69780</v>
          </cell>
        </row>
        <row r="97">
          <cell r="B97" t="str">
            <v>ACCESORIOS</v>
          </cell>
          <cell r="C97" t="str">
            <v>UND</v>
          </cell>
          <cell r="D97">
            <v>8500</v>
          </cell>
        </row>
        <row r="98">
          <cell r="B98" t="str">
            <v>VALVULA 1/2" CDC</v>
          </cell>
          <cell r="C98" t="str">
            <v>UND</v>
          </cell>
          <cell r="D98">
            <v>12500</v>
          </cell>
        </row>
        <row r="99">
          <cell r="B99" t="str">
            <v>VALVULA CORTE BRONCE 2"</v>
          </cell>
          <cell r="C99" t="str">
            <v>UND</v>
          </cell>
          <cell r="D99">
            <v>402320</v>
          </cell>
        </row>
        <row r="100">
          <cell r="B100" t="str">
            <v>VALVULA CORTE E.L. BRONCE 3"</v>
          </cell>
          <cell r="C100" t="str">
            <v>UND</v>
          </cell>
          <cell r="D100">
            <v>418320</v>
          </cell>
        </row>
        <row r="101">
          <cell r="B101" t="str">
            <v>Valvula de purga   1"</v>
          </cell>
          <cell r="C101" t="str">
            <v>UND</v>
          </cell>
          <cell r="D101">
            <v>51680</v>
          </cell>
        </row>
        <row r="102">
          <cell r="B102" t="str">
            <v>valvulas de ventosa 2"</v>
          </cell>
          <cell r="C102" t="str">
            <v>UND</v>
          </cell>
          <cell r="D102">
            <v>68675</v>
          </cell>
        </row>
        <row r="103">
          <cell r="B103" t="str">
            <v>BALDOSA EN CERAMICA</v>
          </cell>
          <cell r="C103" t="str">
            <v>M2</v>
          </cell>
          <cell r="D103">
            <v>30541.32</v>
          </cell>
        </row>
        <row r="104">
          <cell r="B104" t="str">
            <v>PLANTA DE TRATAMIENTO COMPACTA 1 LPS</v>
          </cell>
          <cell r="C104" t="str">
            <v>UND</v>
          </cell>
          <cell r="D104">
            <v>30000000</v>
          </cell>
        </row>
        <row r="105">
          <cell r="B105" t="str">
            <v>LISTON ORDINARIO 04X09 INMUNIZADO</v>
          </cell>
          <cell r="C105" t="str">
            <v>ML</v>
          </cell>
          <cell r="D105">
            <v>1680</v>
          </cell>
        </row>
        <row r="106">
          <cell r="B106" t="str">
            <v>LISTON ZAPAN 12x06 INMUNIZADO</v>
          </cell>
          <cell r="C106" t="str">
            <v>ML</v>
          </cell>
          <cell r="D106">
            <v>2600</v>
          </cell>
        </row>
        <row r="107">
          <cell r="B107" t="str">
            <v>MANTO IPA 3mm</v>
          </cell>
          <cell r="C107" t="str">
            <v>M2</v>
          </cell>
          <cell r="D107">
            <v>4950</v>
          </cell>
        </row>
        <row r="108">
          <cell r="B108" t="str">
            <v>MALLA ELECTROSOLDADA DIACO M-024</v>
          </cell>
          <cell r="C108" t="str">
            <v>M2</v>
          </cell>
          <cell r="D108">
            <v>650</v>
          </cell>
        </row>
        <row r="109">
          <cell r="B109" t="str">
            <v>NIPLE H.G. 1/2" x 2"</v>
          </cell>
          <cell r="C109" t="str">
            <v>UND</v>
          </cell>
          <cell r="D109">
            <v>600</v>
          </cell>
        </row>
        <row r="110">
          <cell r="B110" t="str">
            <v>TAPA CAJA EN HF</v>
          </cell>
          <cell r="C110" t="str">
            <v>UND</v>
          </cell>
          <cell r="D110">
            <v>20000</v>
          </cell>
        </row>
        <row r="111">
          <cell r="B111" t="str">
            <v>CAJA DE MICROMEDIION EN CONCRETO DE 3000 PSI</v>
          </cell>
          <cell r="C111" t="str">
            <v>UND</v>
          </cell>
          <cell r="D111">
            <v>38000</v>
          </cell>
        </row>
        <row r="112">
          <cell r="B112" t="str">
            <v>REGISTRO DE CORTE 1/2" TCL</v>
          </cell>
          <cell r="C112" t="str">
            <v>UND</v>
          </cell>
          <cell r="D112">
            <v>16750</v>
          </cell>
        </row>
        <row r="113">
          <cell r="B113" t="str">
            <v>MEDIDOR TAVIRA D=1/2"</v>
          </cell>
          <cell r="C113" t="str">
            <v>UND</v>
          </cell>
          <cell r="D113">
            <v>65000</v>
          </cell>
        </row>
        <row r="114">
          <cell r="B114" t="str">
            <v>MARCO POZOS FUNDICIONES BLANCO</v>
          </cell>
          <cell r="C114" t="str">
            <v>UND</v>
          </cell>
          <cell r="D114">
            <v>92100</v>
          </cell>
        </row>
        <row r="115">
          <cell r="B115" t="str">
            <v>MORTERO 1:2</v>
          </cell>
          <cell r="C115" t="str">
            <v>M3</v>
          </cell>
          <cell r="D115">
            <v>580196</v>
          </cell>
        </row>
        <row r="116">
          <cell r="B116" t="str">
            <v>MORTERO 1:3</v>
          </cell>
          <cell r="C116" t="str">
            <v>M3</v>
          </cell>
          <cell r="D116">
            <v>493699</v>
          </cell>
        </row>
        <row r="117">
          <cell r="B117" t="str">
            <v>MORTERO 1:3 IMPERMEABILIZADO</v>
          </cell>
          <cell r="C117" t="str">
            <v>M3</v>
          </cell>
          <cell r="D117">
            <v>562234</v>
          </cell>
        </row>
        <row r="118">
          <cell r="B118" t="str">
            <v>MORTERO 1:4</v>
          </cell>
          <cell r="C118" t="str">
            <v>M3</v>
          </cell>
          <cell r="D118">
            <v>443679</v>
          </cell>
        </row>
        <row r="119">
          <cell r="B119" t="str">
            <v>MORTERO 1:4 IMPERMEABILIZADO</v>
          </cell>
          <cell r="C119" t="str">
            <v>M3</v>
          </cell>
          <cell r="D119">
            <v>506502</v>
          </cell>
        </row>
        <row r="120">
          <cell r="B120" t="str">
            <v>REDUCCION 3/4" x1/2"</v>
          </cell>
          <cell r="C120" t="str">
            <v>UND</v>
          </cell>
          <cell r="D120">
            <v>665</v>
          </cell>
        </row>
        <row r="121">
          <cell r="B121" t="str">
            <v>PEGACOR</v>
          </cell>
          <cell r="C121" t="str">
            <v>KG</v>
          </cell>
          <cell r="D121">
            <v>2450</v>
          </cell>
        </row>
        <row r="122">
          <cell r="B122" t="str">
            <v>PRADO SAN AGUSTIN</v>
          </cell>
          <cell r="C122" t="str">
            <v>M2</v>
          </cell>
          <cell r="D122">
            <v>5000</v>
          </cell>
        </row>
        <row r="123">
          <cell r="B123" t="str">
            <v>PIEDRA RAJON</v>
          </cell>
          <cell r="C123" t="str">
            <v>M3</v>
          </cell>
          <cell r="D123">
            <v>25000</v>
          </cell>
        </row>
        <row r="124">
          <cell r="B124" t="str">
            <v>PLACA DE NOMENCLATURA</v>
          </cell>
          <cell r="C124" t="str">
            <v>UND</v>
          </cell>
          <cell r="D124">
            <v>36000</v>
          </cell>
        </row>
        <row r="125">
          <cell r="B125" t="str">
            <v>PINTURA ESMALTE DOMESTICO</v>
          </cell>
          <cell r="C125" t="str">
            <v>GAL</v>
          </cell>
          <cell r="D125">
            <v>40960</v>
          </cell>
        </row>
        <row r="126">
          <cell r="B126" t="str">
            <v>PLACA PREFABRICADA EN BOVEDILLA</v>
          </cell>
          <cell r="C126" t="str">
            <v>M2</v>
          </cell>
          <cell r="D126">
            <v>19000</v>
          </cell>
        </row>
        <row r="127">
          <cell r="B127" t="str">
            <v>PLASTOCRETE DM</v>
          </cell>
          <cell r="C127" t="str">
            <v>KG</v>
          </cell>
          <cell r="D127">
            <v>3075</v>
          </cell>
        </row>
        <row r="128">
          <cell r="B128" t="str">
            <v>VALLA INFORMATIVA 4*2,5</v>
          </cell>
          <cell r="C128" t="str">
            <v>UND</v>
          </cell>
          <cell r="D128">
            <v>1200000</v>
          </cell>
        </row>
        <row r="129">
          <cell r="B129" t="str">
            <v>PUNTILLAS</v>
          </cell>
          <cell r="C129" t="str">
            <v>LBR</v>
          </cell>
          <cell r="D129">
            <v>2500</v>
          </cell>
        </row>
        <row r="130">
          <cell r="B130" t="str">
            <v>RECEBO</v>
          </cell>
          <cell r="C130" t="str">
            <v>M3</v>
          </cell>
          <cell r="D130">
            <v>20000</v>
          </cell>
        </row>
        <row r="131">
          <cell r="B131" t="str">
            <v>RELLENO SIN CLASIFICAR</v>
          </cell>
          <cell r="C131" t="str">
            <v>M3</v>
          </cell>
          <cell r="D131">
            <v>10000</v>
          </cell>
        </row>
        <row r="132">
          <cell r="B132" t="str">
            <v>SILLA YEE NOVAFORT 8"x6"</v>
          </cell>
          <cell r="C132" t="str">
            <v>UND</v>
          </cell>
          <cell r="D132">
            <v>43010</v>
          </cell>
        </row>
        <row r="133">
          <cell r="B133" t="str">
            <v>SILLA YEE NOVAFORT 10"x6"</v>
          </cell>
          <cell r="C133" t="str">
            <v>UND</v>
          </cell>
          <cell r="D133">
            <v>78392</v>
          </cell>
        </row>
        <row r="134">
          <cell r="B134" t="str">
            <v>SILLA YEE NOVAFORT 12"x6"</v>
          </cell>
          <cell r="C134" t="str">
            <v>UND</v>
          </cell>
          <cell r="D134">
            <v>91324</v>
          </cell>
        </row>
        <row r="135">
          <cell r="B135" t="str">
            <v>REDUCCION PVC UNION Z 4" X 3"</v>
          </cell>
          <cell r="C135" t="str">
            <v>UND</v>
          </cell>
          <cell r="D135">
            <v>64500</v>
          </cell>
        </row>
        <row r="136">
          <cell r="B136" t="str">
            <v>REDUCCION PVC UNION Z 4" X 2"</v>
          </cell>
          <cell r="C136" t="str">
            <v>UND</v>
          </cell>
          <cell r="D136">
            <v>60710</v>
          </cell>
        </row>
        <row r="137">
          <cell r="B137" t="str">
            <v>REDUCCION PVC UNION Z 3" X 2"</v>
          </cell>
          <cell r="C137" t="str">
            <v>UND</v>
          </cell>
          <cell r="D137">
            <v>35735</v>
          </cell>
        </row>
        <row r="138">
          <cell r="B138" t="str">
            <v>SIFON PVC SANITARIO 4"</v>
          </cell>
          <cell r="C138" t="str">
            <v>UND</v>
          </cell>
          <cell r="D138">
            <v>12744</v>
          </cell>
        </row>
        <row r="139">
          <cell r="B139" t="str">
            <v>SIFON PVC SANITARIO 4"</v>
          </cell>
          <cell r="C139" t="str">
            <v>UND</v>
          </cell>
          <cell r="D139">
            <v>12744</v>
          </cell>
        </row>
        <row r="140">
          <cell r="B140" t="str">
            <v>SIKA 1</v>
          </cell>
          <cell r="C140" t="str">
            <v>KG</v>
          </cell>
          <cell r="D140">
            <v>2670</v>
          </cell>
        </row>
        <row r="141">
          <cell r="B141" t="str">
            <v>SILICONA</v>
          </cell>
          <cell r="C141" t="str">
            <v>TUB</v>
          </cell>
          <cell r="D141">
            <v>6325</v>
          </cell>
        </row>
        <row r="142">
          <cell r="B142" t="str">
            <v>PINTURA BARNIZ</v>
          </cell>
          <cell r="C142" t="str">
            <v>GAL</v>
          </cell>
          <cell r="D142">
            <v>55935</v>
          </cell>
        </row>
        <row r="143">
          <cell r="B143" t="str">
            <v>TABLETA CERAMICA TRAFICO 3</v>
          </cell>
          <cell r="C143" t="str">
            <v>M2</v>
          </cell>
          <cell r="D143">
            <v>10725</v>
          </cell>
        </row>
        <row r="144">
          <cell r="B144" t="str">
            <v>TABLETA CERAMICA TRAFICO 4</v>
          </cell>
          <cell r="C144" t="str">
            <v>M2</v>
          </cell>
          <cell r="D144">
            <v>13160</v>
          </cell>
        </row>
        <row r="145">
          <cell r="B145" t="str">
            <v>TAPON PVC SOLDADO 4"</v>
          </cell>
          <cell r="C145" t="str">
            <v>UND</v>
          </cell>
          <cell r="D145">
            <v>21245</v>
          </cell>
        </row>
        <row r="146">
          <cell r="B146" t="str">
            <v>TEE REDUCIDA PVC UNION Z 4"x2"</v>
          </cell>
          <cell r="C146" t="str">
            <v>UND</v>
          </cell>
          <cell r="D146">
            <v>107432</v>
          </cell>
        </row>
        <row r="147">
          <cell r="B147" t="str">
            <v>TEE REDUCIDA PVC UNION Z 4"x3"</v>
          </cell>
          <cell r="C147" t="str">
            <v>UND</v>
          </cell>
          <cell r="D147">
            <v>119750</v>
          </cell>
        </row>
        <row r="148">
          <cell r="B148" t="str">
            <v>TEE PVC UNION Z 2"</v>
          </cell>
          <cell r="C148" t="str">
            <v>UND</v>
          </cell>
          <cell r="D148">
            <v>39720</v>
          </cell>
        </row>
        <row r="149">
          <cell r="B149" t="str">
            <v>TEE PVC UNION Z 3"</v>
          </cell>
          <cell r="C149" t="str">
            <v>UND</v>
          </cell>
          <cell r="D149">
            <v>76610</v>
          </cell>
        </row>
        <row r="150">
          <cell r="B150" t="str">
            <v>TEE PVC E.L. 3"</v>
          </cell>
          <cell r="C150" t="str">
            <v>UND</v>
          </cell>
          <cell r="D150">
            <v>85467</v>
          </cell>
        </row>
        <row r="151">
          <cell r="B151" t="str">
            <v xml:space="preserve">Tee PVC 2" </v>
          </cell>
          <cell r="C151" t="str">
            <v>UND</v>
          </cell>
          <cell r="D151">
            <v>24234</v>
          </cell>
        </row>
        <row r="152">
          <cell r="B152" t="str">
            <v xml:space="preserve">Valvula de Bola de 1/2" </v>
          </cell>
          <cell r="C152" t="str">
            <v>UND</v>
          </cell>
          <cell r="D152">
            <v>17400</v>
          </cell>
        </row>
        <row r="153">
          <cell r="B153" t="str">
            <v>Adaptador macho 1/2"</v>
          </cell>
          <cell r="C153" t="str">
            <v>UND</v>
          </cell>
          <cell r="D153">
            <v>1300</v>
          </cell>
        </row>
        <row r="154">
          <cell r="B154" t="str">
            <v>Caja Micromedidor (tapa metalica y cuerpo en conc</v>
          </cell>
          <cell r="C154" t="str">
            <v>UND</v>
          </cell>
          <cell r="D154">
            <v>80700</v>
          </cell>
        </row>
        <row r="155">
          <cell r="B155" t="str">
            <v>Valvula antifraude</v>
          </cell>
          <cell r="C155" t="str">
            <v>UND</v>
          </cell>
          <cell r="D155">
            <v>16000</v>
          </cell>
        </row>
        <row r="156">
          <cell r="B156" t="str">
            <v>Micromedidor 1/2" (incluy accesor)</v>
          </cell>
          <cell r="C156" t="str">
            <v>UND</v>
          </cell>
          <cell r="D156">
            <v>90000</v>
          </cell>
        </row>
        <row r="157">
          <cell r="B157" t="str">
            <v>PRUEBA HIDRAULICA</v>
          </cell>
          <cell r="C157" t="str">
            <v>GL</v>
          </cell>
          <cell r="D157">
            <v>750000</v>
          </cell>
        </row>
        <row r="158">
          <cell r="B158" t="str">
            <v>CONCRETO SIMPLE</v>
          </cell>
          <cell r="C158" t="str">
            <v>M3</v>
          </cell>
          <cell r="D158">
            <v>384000</v>
          </cell>
        </row>
        <row r="159">
          <cell r="B159" t="str">
            <v>Mortero de pega y de pañete</v>
          </cell>
          <cell r="C159" t="str">
            <v>M3</v>
          </cell>
          <cell r="D159">
            <v>443219</v>
          </cell>
        </row>
        <row r="160">
          <cell r="B160" t="str">
            <v xml:space="preserve">Tee PVC 1" </v>
          </cell>
          <cell r="C160" t="str">
            <v>UND</v>
          </cell>
          <cell r="D160">
            <v>8761</v>
          </cell>
        </row>
        <row r="161">
          <cell r="B161" t="str">
            <v>Accesorios de tuberia</v>
          </cell>
          <cell r="C161" t="str">
            <v>GL</v>
          </cell>
          <cell r="D161">
            <v>29700</v>
          </cell>
        </row>
        <row r="162">
          <cell r="B162" t="str">
            <v>TUBO GALVANIZADO SCH-40 DE 2.1/2"</v>
          </cell>
          <cell r="C162" t="str">
            <v>ML</v>
          </cell>
          <cell r="D162">
            <v>65300</v>
          </cell>
        </row>
        <row r="163">
          <cell r="B163" t="str">
            <v>ANGULO 1 X 3/16</v>
          </cell>
          <cell r="C163" t="str">
            <v>ML</v>
          </cell>
          <cell r="D163">
            <v>6300</v>
          </cell>
        </row>
        <row r="164">
          <cell r="B164" t="str">
            <v>PINTURA ESMALTE DOMESTICO</v>
          </cell>
          <cell r="C164" t="str">
            <v>GAL</v>
          </cell>
          <cell r="D164">
            <v>41060</v>
          </cell>
        </row>
        <row r="165">
          <cell r="B165" t="str">
            <v>SOLDADURA DE ESTAÑO</v>
          </cell>
          <cell r="C165" t="str">
            <v>ML</v>
          </cell>
          <cell r="D165">
            <v>51000</v>
          </cell>
        </row>
        <row r="166">
          <cell r="B166" t="str">
            <v>MALLA ESLABONADA CALIBRE 10  HUECO  2 X 2</v>
          </cell>
          <cell r="C166" t="str">
            <v>M2</v>
          </cell>
          <cell r="D166">
            <v>18500</v>
          </cell>
        </row>
        <row r="167">
          <cell r="B167" t="str">
            <v>ANTICORROSIVO (PINTURA)</v>
          </cell>
          <cell r="C167" t="str">
            <v>GAL</v>
          </cell>
          <cell r="D167">
            <v>35761</v>
          </cell>
        </row>
        <row r="168">
          <cell r="B168" t="str">
            <v>TEE PVC UNION Z 4"</v>
          </cell>
          <cell r="C168" t="str">
            <v>UND</v>
          </cell>
          <cell r="D168">
            <v>132386</v>
          </cell>
        </row>
        <row r="169">
          <cell r="B169" t="str">
            <v>VALVULA HF SELLO ELASTICO D=2"</v>
          </cell>
          <cell r="C169" t="str">
            <v>UND</v>
          </cell>
          <cell r="D169">
            <v>203000</v>
          </cell>
        </row>
        <row r="170">
          <cell r="B170" t="str">
            <v>VALVULA HF SELLO ELASTICO D=3"</v>
          </cell>
          <cell r="C170" t="str">
            <v>UND</v>
          </cell>
          <cell r="D170">
            <v>290000</v>
          </cell>
        </row>
        <row r="171">
          <cell r="B171" t="str">
            <v>VALVULA HF SELLO ELASTICO D=4"</v>
          </cell>
          <cell r="C171" t="str">
            <v>UND</v>
          </cell>
          <cell r="D171">
            <v>406000</v>
          </cell>
        </row>
        <row r="172">
          <cell r="B172" t="str">
            <v>UNION REPARACION UNION Z 3"</v>
          </cell>
          <cell r="C172" t="str">
            <v>UND</v>
          </cell>
          <cell r="D172">
            <v>38800</v>
          </cell>
        </row>
        <row r="173">
          <cell r="B173" t="str">
            <v>TEJA ETERNIT No.5</v>
          </cell>
          <cell r="C173" t="str">
            <v>UND</v>
          </cell>
          <cell r="D173">
            <v>15091</v>
          </cell>
        </row>
        <row r="174">
          <cell r="B174" t="str">
            <v>TIERRA NEGRA</v>
          </cell>
          <cell r="C174" t="str">
            <v>M3</v>
          </cell>
          <cell r="D174">
            <v>10000</v>
          </cell>
        </row>
        <row r="175">
          <cell r="B175" t="str">
            <v>THINNER</v>
          </cell>
          <cell r="C175" t="str">
            <v>GALON</v>
          </cell>
          <cell r="D175">
            <v>7450</v>
          </cell>
        </row>
        <row r="176">
          <cell r="B176" t="str">
            <v>TRITURADO</v>
          </cell>
          <cell r="C176" t="str">
            <v>M3</v>
          </cell>
          <cell r="D176">
            <v>65789</v>
          </cell>
        </row>
        <row r="177">
          <cell r="B177" t="str">
            <v>TUBO PVC D=2" UM RDE26</v>
          </cell>
          <cell r="C177" t="str">
            <v>ML</v>
          </cell>
          <cell r="D177">
            <v>9500</v>
          </cell>
        </row>
        <row r="178">
          <cell r="B178" t="str">
            <v>TUBO PVC D=2" UNION Z</v>
          </cell>
          <cell r="C178" t="str">
            <v>ML</v>
          </cell>
          <cell r="D178">
            <v>8149</v>
          </cell>
        </row>
        <row r="179">
          <cell r="B179" t="str">
            <v>TUBO PVC D=21/2" UM RDE26</v>
          </cell>
          <cell r="C179" t="str">
            <v>ML</v>
          </cell>
          <cell r="D179">
            <v>12658</v>
          </cell>
        </row>
        <row r="180">
          <cell r="B180" t="str">
            <v>TUBO PVC D=21/2" UM RDE21</v>
          </cell>
          <cell r="C180" t="str">
            <v>ML</v>
          </cell>
          <cell r="D180">
            <v>15710</v>
          </cell>
        </row>
        <row r="181">
          <cell r="B181" t="str">
            <v>TUBO PVC D=3" UNION Z</v>
          </cell>
          <cell r="C181" t="str">
            <v>ML</v>
          </cell>
          <cell r="D181">
            <v>23000</v>
          </cell>
        </row>
        <row r="182">
          <cell r="B182" t="str">
            <v>TUBO PVC D=3" UM RDE26</v>
          </cell>
          <cell r="C182" t="str">
            <v>ML</v>
          </cell>
          <cell r="D182">
            <v>21000</v>
          </cell>
        </row>
        <row r="183">
          <cell r="B183" t="str">
            <v>TUBO PVC D=4" UNION Z</v>
          </cell>
          <cell r="C183" t="str">
            <v>ML</v>
          </cell>
          <cell r="D183">
            <v>38000</v>
          </cell>
        </row>
        <row r="184">
          <cell r="B184" t="str">
            <v>TUBO PF+UAD D=1/2"</v>
          </cell>
          <cell r="C184" t="str">
            <v>ML</v>
          </cell>
          <cell r="D184">
            <v>1720</v>
          </cell>
        </row>
        <row r="185">
          <cell r="B185" t="str">
            <v>TUBO NOVAFORT D=6"</v>
          </cell>
          <cell r="C185" t="str">
            <v>ML</v>
          </cell>
          <cell r="D185">
            <v>19073</v>
          </cell>
        </row>
        <row r="186">
          <cell r="B186" t="str">
            <v>TUBO NOVAFORT D=8"</v>
          </cell>
          <cell r="C186" t="str">
            <v>ML</v>
          </cell>
          <cell r="D186">
            <v>28401</v>
          </cell>
        </row>
        <row r="187">
          <cell r="B187" t="str">
            <v>TUBO NOVAFORT D=10"</v>
          </cell>
          <cell r="C187" t="str">
            <v>ML</v>
          </cell>
          <cell r="D187">
            <v>41774</v>
          </cell>
        </row>
        <row r="188">
          <cell r="B188" t="str">
            <v>TUBO NOVAFORT D=12"</v>
          </cell>
          <cell r="C188" t="str">
            <v>ML</v>
          </cell>
          <cell r="D188">
            <v>59231</v>
          </cell>
        </row>
        <row r="189">
          <cell r="B189" t="str">
            <v>TUBO NOVAFORT D=16"</v>
          </cell>
          <cell r="C189" t="str">
            <v>ML</v>
          </cell>
          <cell r="D189">
            <v>93446</v>
          </cell>
        </row>
        <row r="190">
          <cell r="B190" t="str">
            <v>TUBO NOVAFORT D=18"</v>
          </cell>
          <cell r="C190" t="str">
            <v>ML</v>
          </cell>
          <cell r="D190">
            <v>121536</v>
          </cell>
        </row>
        <row r="191">
          <cell r="B191" t="str">
            <v>TUBO NOVAFORT D=20"</v>
          </cell>
          <cell r="C191" t="str">
            <v>ML</v>
          </cell>
          <cell r="D191">
            <v>146378</v>
          </cell>
        </row>
        <row r="192">
          <cell r="B192" t="str">
            <v>TUBO NOVALOC D=24"</v>
          </cell>
          <cell r="C192" t="str">
            <v>ML</v>
          </cell>
          <cell r="D192">
            <v>202100</v>
          </cell>
        </row>
        <row r="193">
          <cell r="B193" t="str">
            <v>TUBO NOVALOC D=27"</v>
          </cell>
          <cell r="C193" t="str">
            <v>ML</v>
          </cell>
          <cell r="D193">
            <v>231500</v>
          </cell>
        </row>
        <row r="194">
          <cell r="B194" t="str">
            <v>Tubería  D=2" RDE 21</v>
          </cell>
          <cell r="C194" t="str">
            <v>ML</v>
          </cell>
          <cell r="D194">
            <v>27361</v>
          </cell>
        </row>
        <row r="195">
          <cell r="B195" t="str">
            <v>Tubería  D=4" RDE 21</v>
          </cell>
          <cell r="C195" t="str">
            <v>ML</v>
          </cell>
          <cell r="D195">
            <v>43762</v>
          </cell>
        </row>
        <row r="196">
          <cell r="B196" t="str">
            <v>Tubería  D=1" RDE 13.5</v>
          </cell>
          <cell r="C196" t="str">
            <v>ML</v>
          </cell>
          <cell r="D196">
            <v>13865</v>
          </cell>
        </row>
        <row r="197">
          <cell r="B197" t="str">
            <v>Tubería  D=3/4" RDE 21</v>
          </cell>
          <cell r="C197" t="str">
            <v>ML</v>
          </cell>
          <cell r="D197">
            <v>8957</v>
          </cell>
        </row>
        <row r="198">
          <cell r="B198" t="str">
            <v>Tubería  D=1/2" RDE 13.5</v>
          </cell>
          <cell r="C198" t="str">
            <v>ML</v>
          </cell>
          <cell r="D198">
            <v>7708</v>
          </cell>
        </row>
        <row r="199">
          <cell r="B199" t="str">
            <v xml:space="preserve">TUBO H.G. D=2" </v>
          </cell>
          <cell r="C199" t="str">
            <v>ML</v>
          </cell>
          <cell r="D199">
            <v>11000</v>
          </cell>
        </row>
        <row r="200">
          <cell r="B200" t="str">
            <v>SOLDADURA PVC GALON</v>
          </cell>
          <cell r="C200" t="str">
            <v>GAL</v>
          </cell>
          <cell r="D200">
            <v>257000</v>
          </cell>
        </row>
        <row r="201">
          <cell r="B201" t="str">
            <v>Tubería presión pvc E.L. D= 2" RDE 21</v>
          </cell>
          <cell r="C201" t="str">
            <v>UND</v>
          </cell>
          <cell r="D201">
            <v>18963</v>
          </cell>
        </row>
        <row r="202">
          <cell r="B202" t="str">
            <v>LUBRICANTE PARA ENSAMBLE</v>
          </cell>
          <cell r="C202" t="str">
            <v>GAL</v>
          </cell>
          <cell r="D202">
            <v>19140</v>
          </cell>
        </row>
        <row r="203">
          <cell r="B203" t="str">
            <v xml:space="preserve">PASAMURO ACERO E.L. 2"x40 </v>
          </cell>
          <cell r="C203" t="str">
            <v>UND</v>
          </cell>
          <cell r="D203">
            <v>398780</v>
          </cell>
        </row>
        <row r="204">
          <cell r="B204" t="str">
            <v xml:space="preserve">PASAMURO ACERO E.L. 2 1/2" x 20 </v>
          </cell>
          <cell r="C204" t="str">
            <v>UND</v>
          </cell>
          <cell r="D204">
            <v>323640</v>
          </cell>
        </row>
        <row r="205">
          <cell r="B205" t="str">
            <v xml:space="preserve">PASAMURO ACERO E.L. 3"x40 </v>
          </cell>
          <cell r="C205" t="str">
            <v>UND</v>
          </cell>
          <cell r="D205">
            <v>299585</v>
          </cell>
        </row>
        <row r="206">
          <cell r="B206" t="str">
            <v>LUBRICANTE PARA ENSAMBLE</v>
          </cell>
          <cell r="C206" t="str">
            <v>GAL</v>
          </cell>
          <cell r="D206">
            <v>19260</v>
          </cell>
        </row>
        <row r="207">
          <cell r="B207" t="str">
            <v>FLOTADOR COMPLETO 2"</v>
          </cell>
          <cell r="C207" t="str">
            <v>UND</v>
          </cell>
          <cell r="D207">
            <v>399780</v>
          </cell>
        </row>
        <row r="208">
          <cell r="B208" t="str">
            <v>Tapa Metalica e=1/8" 1.16x0.86</v>
          </cell>
          <cell r="C208" t="str">
            <v>UND</v>
          </cell>
          <cell r="D208">
            <v>387729</v>
          </cell>
        </row>
        <row r="209">
          <cell r="B209" t="str">
            <v>CINTA PVC A-15</v>
          </cell>
          <cell r="C209" t="str">
            <v>ML</v>
          </cell>
          <cell r="D209">
            <v>493050</v>
          </cell>
        </row>
        <row r="210">
          <cell r="B210" t="str">
            <v>Tapa Metalica e=1/8"0.8x0.8</v>
          </cell>
          <cell r="C210" t="str">
            <v>UND</v>
          </cell>
          <cell r="D210">
            <v>312091</v>
          </cell>
        </row>
        <row r="211">
          <cell r="B211" t="str">
            <v>Suministro e instalacion de Bomba Hidraulica incluye instalacion electrica 6.6 HP</v>
          </cell>
          <cell r="C211" t="str">
            <v>UND</v>
          </cell>
          <cell r="D211">
            <v>950000</v>
          </cell>
        </row>
        <row r="212">
          <cell r="B212" t="str">
            <v>Tuberia metalica</v>
          </cell>
          <cell r="C212" t="str">
            <v>ML</v>
          </cell>
          <cell r="D212">
            <v>11872</v>
          </cell>
        </row>
        <row r="213">
          <cell r="B213" t="str">
            <v>PUNTILLAS</v>
          </cell>
          <cell r="C213" t="str">
            <v xml:space="preserve">LB </v>
          </cell>
          <cell r="D213">
            <v>2500</v>
          </cell>
        </row>
        <row r="214">
          <cell r="B214" t="str">
            <v>TUBO GALVANIZADO 2"</v>
          </cell>
          <cell r="C214" t="str">
            <v>ML</v>
          </cell>
          <cell r="D214">
            <v>23800</v>
          </cell>
        </row>
        <row r="215">
          <cell r="B215" t="str">
            <v>Guaya 3/8" alma de acero</v>
          </cell>
          <cell r="C215" t="str">
            <v>ML</v>
          </cell>
          <cell r="D215">
            <v>7244.9999999999991</v>
          </cell>
        </row>
        <row r="216">
          <cell r="B216" t="str">
            <v>Argollas para aereo hasta 1 1/2" A-37 3/8"</v>
          </cell>
          <cell r="C216" t="str">
            <v>UND</v>
          </cell>
          <cell r="D216">
            <v>5979.9999999999991</v>
          </cell>
        </row>
        <row r="217">
          <cell r="B217" t="str">
            <v>Anclajes Muertos en Acero pdr 60</v>
          </cell>
          <cell r="C217" t="str">
            <v>Un</v>
          </cell>
          <cell r="D217">
            <v>43700</v>
          </cell>
        </row>
        <row r="218">
          <cell r="B218" t="str">
            <v>Pernos tipo pesado 3/8"</v>
          </cell>
          <cell r="C218" t="str">
            <v>UND</v>
          </cell>
          <cell r="D218">
            <v>26449.999999999996</v>
          </cell>
        </row>
        <row r="219">
          <cell r="B219" t="str">
            <v>Tubo pvc All  2"</v>
          </cell>
          <cell r="C219" t="str">
            <v>ML</v>
          </cell>
          <cell r="D219">
            <v>26495.999999999996</v>
          </cell>
        </row>
        <row r="231">
          <cell r="B231" t="str">
            <v>MATERIALES ELECTRICOS</v>
          </cell>
        </row>
        <row r="232">
          <cell r="B232" t="str">
            <v>ACCESORIOS</v>
          </cell>
          <cell r="C232" t="str">
            <v>UND</v>
          </cell>
          <cell r="D232">
            <v>600</v>
          </cell>
        </row>
        <row r="233">
          <cell r="B233" t="str">
            <v>ALAMBRE Cu - THW # 10</v>
          </cell>
          <cell r="C233" t="str">
            <v>ML</v>
          </cell>
          <cell r="D233">
            <v>663</v>
          </cell>
        </row>
        <row r="234">
          <cell r="B234" t="str">
            <v>ALAMBRE Cu - THW # 12</v>
          </cell>
          <cell r="C234" t="str">
            <v>ML</v>
          </cell>
          <cell r="D234">
            <v>427</v>
          </cell>
        </row>
        <row r="235">
          <cell r="B235" t="str">
            <v>ALAMBRE Cu - THW # 14</v>
          </cell>
          <cell r="C235" t="str">
            <v>ML</v>
          </cell>
          <cell r="D235">
            <v>285</v>
          </cell>
        </row>
        <row r="236">
          <cell r="B236" t="str">
            <v>ALAMBRE Cu - THW # 8</v>
          </cell>
          <cell r="C236" t="str">
            <v>ML</v>
          </cell>
          <cell r="D236">
            <v>1055</v>
          </cell>
        </row>
        <row r="237">
          <cell r="B237" t="str">
            <v>ARO Y TAPA TELEFONICO T.L.</v>
          </cell>
          <cell r="C237" t="str">
            <v>UND</v>
          </cell>
          <cell r="D237">
            <v>75400</v>
          </cell>
        </row>
        <row r="238">
          <cell r="B238" t="str">
            <v>AUTOMATICO QC 1x30 A</v>
          </cell>
          <cell r="C238" t="str">
            <v>UND</v>
          </cell>
          <cell r="D238">
            <v>7939</v>
          </cell>
        </row>
        <row r="239">
          <cell r="B239" t="str">
            <v>BASE Y REGLETA DE 25 PARES</v>
          </cell>
          <cell r="C239" t="str">
            <v>UND</v>
          </cell>
          <cell r="D239">
            <v>18400</v>
          </cell>
        </row>
        <row r="240">
          <cell r="B240" t="str">
            <v>BOMBILLO SON 70 W</v>
          </cell>
          <cell r="C240" t="str">
            <v>UND</v>
          </cell>
          <cell r="D240">
            <v>21671</v>
          </cell>
        </row>
        <row r="241">
          <cell r="B241" t="str">
            <v>BREAKER 15 AMPERIOS UNIPOLAR</v>
          </cell>
          <cell r="C241" t="str">
            <v>UND</v>
          </cell>
          <cell r="D241">
            <v>4966</v>
          </cell>
        </row>
        <row r="242">
          <cell r="B242" t="str">
            <v>CABLE Cu - THW # 6</v>
          </cell>
          <cell r="C242" t="str">
            <v>ML</v>
          </cell>
          <cell r="D242">
            <v>2252</v>
          </cell>
        </row>
        <row r="243">
          <cell r="B243" t="str">
            <v>CABLE Cu - THW # 8</v>
          </cell>
          <cell r="C243" t="str">
            <v>ML</v>
          </cell>
          <cell r="D243">
            <v>1462</v>
          </cell>
        </row>
        <row r="244">
          <cell r="B244" t="str">
            <v>CABLE Cu-THW # 2</v>
          </cell>
          <cell r="C244" t="str">
            <v>ML</v>
          </cell>
          <cell r="D244">
            <v>5391</v>
          </cell>
        </row>
        <row r="245">
          <cell r="B245" t="str">
            <v>CABLE Cu-THW # 4</v>
          </cell>
          <cell r="C245" t="str">
            <v>ML</v>
          </cell>
          <cell r="D245">
            <v>3472</v>
          </cell>
        </row>
        <row r="246">
          <cell r="B246" t="str">
            <v>CABLE Cu-THW # 6</v>
          </cell>
          <cell r="C246" t="str">
            <v>ML</v>
          </cell>
          <cell r="D246">
            <v>2252</v>
          </cell>
        </row>
        <row r="247">
          <cell r="B247" t="str">
            <v>CABLE TELEFONICO B.H. 10 P</v>
          </cell>
          <cell r="C247" t="str">
            <v>ML</v>
          </cell>
          <cell r="D247">
            <v>1458</v>
          </cell>
        </row>
        <row r="248">
          <cell r="B248" t="str">
            <v>CABLE TELEFONICO B.H. 20 P</v>
          </cell>
          <cell r="C248" t="str">
            <v>ML</v>
          </cell>
          <cell r="D248">
            <v>2585</v>
          </cell>
        </row>
        <row r="249">
          <cell r="B249" t="str">
            <v>CAJA CG - 100</v>
          </cell>
          <cell r="C249" t="str">
            <v>UND</v>
          </cell>
          <cell r="D249">
            <v>1078</v>
          </cell>
        </row>
        <row r="250">
          <cell r="B250" t="str">
            <v>CAJA ELECTRICA CON TAPA 4 PUESTOS</v>
          </cell>
          <cell r="C250" t="str">
            <v>UND</v>
          </cell>
          <cell r="D250">
            <v>14685</v>
          </cell>
        </row>
        <row r="251">
          <cell r="B251" t="str">
            <v>CAJA ELECTRICA OCTAGONAL</v>
          </cell>
          <cell r="C251" t="str">
            <v>UND</v>
          </cell>
          <cell r="D251">
            <v>380</v>
          </cell>
        </row>
        <row r="252">
          <cell r="B252" t="str">
            <v>CAJA ELECTRICA PARA CONTADOR</v>
          </cell>
          <cell r="C252" t="str">
            <v>UND</v>
          </cell>
          <cell r="D252">
            <v>18950</v>
          </cell>
        </row>
        <row r="253">
          <cell r="B253" t="str">
            <v>CAJA ELECTRICA RECTANGULAR</v>
          </cell>
          <cell r="C253" t="str">
            <v>UND</v>
          </cell>
          <cell r="D253">
            <v>284</v>
          </cell>
        </row>
        <row r="254">
          <cell r="B254" t="str">
            <v>CAPACETE DE 1"</v>
          </cell>
          <cell r="C254" t="str">
            <v>UND</v>
          </cell>
          <cell r="D254">
            <v>968</v>
          </cell>
        </row>
        <row r="255">
          <cell r="B255" t="str">
            <v>CONECTOR  BIMET LICO Nª2</v>
          </cell>
          <cell r="C255" t="str">
            <v>UND</v>
          </cell>
          <cell r="D255">
            <v>624</v>
          </cell>
        </row>
        <row r="256">
          <cell r="B256" t="str">
            <v>CONTADOR MONOFASICO</v>
          </cell>
          <cell r="C256" t="str">
            <v>UND</v>
          </cell>
          <cell r="D256">
            <v>68769</v>
          </cell>
        </row>
        <row r="257">
          <cell r="B257" t="str">
            <v>CURVA CONDUIT PVC</v>
          </cell>
          <cell r="C257" t="str">
            <v>UND</v>
          </cell>
          <cell r="D257">
            <v>1538</v>
          </cell>
        </row>
        <row r="258">
          <cell r="B258" t="str">
            <v>FORMALETA TAPAS CAM. TELEF.</v>
          </cell>
          <cell r="C258" t="str">
            <v>M2</v>
          </cell>
          <cell r="D258">
            <v>5400</v>
          </cell>
        </row>
        <row r="259">
          <cell r="B259" t="str">
            <v>INTERRUPTOR SENCILLO</v>
          </cell>
          <cell r="C259" t="str">
            <v>UND</v>
          </cell>
          <cell r="D259">
            <v>2440</v>
          </cell>
        </row>
        <row r="260">
          <cell r="B260" t="str">
            <v>INTERRUPTOR SENCILLO CON TOMA</v>
          </cell>
          <cell r="C260" t="str">
            <v>UND</v>
          </cell>
          <cell r="D260">
            <v>3466</v>
          </cell>
        </row>
        <row r="261">
          <cell r="B261" t="str">
            <v>LIMPIADOR</v>
          </cell>
          <cell r="C261" t="str">
            <v>GAL</v>
          </cell>
          <cell r="D261">
            <v>117843</v>
          </cell>
        </row>
        <row r="262">
          <cell r="B262" t="str">
            <v>LAMPARA FLUORESCENTE 2x48</v>
          </cell>
          <cell r="C262" t="str">
            <v>UND</v>
          </cell>
          <cell r="D262">
            <v>47895</v>
          </cell>
        </row>
        <row r="263">
          <cell r="B263" t="str">
            <v>PLAFON PLASTICO INDUSTRIAL</v>
          </cell>
          <cell r="C263" t="str">
            <v>UND</v>
          </cell>
          <cell r="D263">
            <v>857</v>
          </cell>
        </row>
        <row r="264">
          <cell r="B264" t="str">
            <v>POSTE METALICO DE 2" x 4"</v>
          </cell>
          <cell r="C264" t="str">
            <v>UND</v>
          </cell>
          <cell r="D264">
            <v>34447</v>
          </cell>
        </row>
        <row r="265">
          <cell r="B265" t="str">
            <v>SOLDADURA</v>
          </cell>
          <cell r="C265" t="str">
            <v>GAL</v>
          </cell>
          <cell r="D265">
            <v>327651</v>
          </cell>
        </row>
        <row r="266">
          <cell r="B266" t="str">
            <v>TOMA CORRIENTE DOBLE</v>
          </cell>
          <cell r="C266" t="str">
            <v>UND</v>
          </cell>
          <cell r="D266">
            <v>2397</v>
          </cell>
        </row>
        <row r="267">
          <cell r="B267" t="str">
            <v>TUBO CONDUIT PVC - TP 1 1/2"</v>
          </cell>
          <cell r="C267" t="str">
            <v>ML</v>
          </cell>
          <cell r="D267">
            <v>6230</v>
          </cell>
        </row>
        <row r="268">
          <cell r="B268" t="str">
            <v>TUBO CONDUIT PVC - TP 1 1/4"</v>
          </cell>
          <cell r="C268" t="str">
            <v>ML</v>
          </cell>
          <cell r="D268">
            <v>4889</v>
          </cell>
        </row>
        <row r="269">
          <cell r="B269" t="str">
            <v>TUBO CONDUIT PVC - TP 1"</v>
          </cell>
          <cell r="C269" t="str">
            <v>ML</v>
          </cell>
          <cell r="D269">
            <v>1731</v>
          </cell>
        </row>
        <row r="270">
          <cell r="B270" t="str">
            <v>TUBO CONDUIT PVC - TP 3/4"</v>
          </cell>
          <cell r="C270" t="str">
            <v>ML</v>
          </cell>
          <cell r="D270">
            <v>1248</v>
          </cell>
        </row>
        <row r="271">
          <cell r="B271" t="str">
            <v>TUBO TELEFONO PVC - DB 2"</v>
          </cell>
          <cell r="C271" t="str">
            <v>ML</v>
          </cell>
          <cell r="D271">
            <v>3811</v>
          </cell>
        </row>
        <row r="272">
          <cell r="B272" t="str">
            <v>VARILLA COPPER WELD 1/2" x 0.70 M</v>
          </cell>
          <cell r="C272" t="str">
            <v>UND</v>
          </cell>
          <cell r="D272">
            <v>2746</v>
          </cell>
        </row>
        <row r="273">
          <cell r="B273" t="str">
            <v>VASELINA</v>
          </cell>
          <cell r="C273" t="str">
            <v>KG</v>
          </cell>
          <cell r="D273">
            <v>780</v>
          </cell>
        </row>
        <row r="276">
          <cell r="B276" t="str">
            <v>ALMACENISTA</v>
          </cell>
          <cell r="C276" t="str">
            <v>HH</v>
          </cell>
          <cell r="D276">
            <v>5174</v>
          </cell>
        </row>
        <row r="277">
          <cell r="B277" t="str">
            <v>AUXILIAR DE ELECTRICISTA</v>
          </cell>
          <cell r="C277" t="str">
            <v>HH</v>
          </cell>
          <cell r="D277">
            <v>6036</v>
          </cell>
        </row>
        <row r="278">
          <cell r="B278" t="str">
            <v>AYUDANTE DE CONSTRUCCION</v>
          </cell>
          <cell r="C278" t="str">
            <v>HH</v>
          </cell>
          <cell r="D278">
            <v>4311</v>
          </cell>
        </row>
        <row r="279">
          <cell r="B279" t="str">
            <v>CADENERO</v>
          </cell>
          <cell r="C279" t="str">
            <v>HH</v>
          </cell>
          <cell r="D279">
            <v>5820</v>
          </cell>
        </row>
        <row r="280">
          <cell r="B280" t="str">
            <v>CELADOR</v>
          </cell>
          <cell r="C280" t="str">
            <v>HH</v>
          </cell>
          <cell r="D280">
            <v>4742</v>
          </cell>
        </row>
        <row r="281">
          <cell r="B281" t="str">
            <v>DIRECTOR DE PROYECTO</v>
          </cell>
          <cell r="C281" t="str">
            <v>HH</v>
          </cell>
          <cell r="D281">
            <v>16383</v>
          </cell>
        </row>
        <row r="282">
          <cell r="B282" t="str">
            <v>ELECTRICISTA</v>
          </cell>
          <cell r="C282" t="str">
            <v>HH</v>
          </cell>
          <cell r="D282">
            <v>7760</v>
          </cell>
        </row>
        <row r="283">
          <cell r="B283" t="str">
            <v>INGENIERO RESIDENTE</v>
          </cell>
          <cell r="C283" t="str">
            <v>HH</v>
          </cell>
          <cell r="D283">
            <v>10132</v>
          </cell>
        </row>
        <row r="284">
          <cell r="B284" t="str">
            <v>SOLDADOR</v>
          </cell>
          <cell r="C284" t="str">
            <v>HH</v>
          </cell>
          <cell r="D284">
            <v>9916</v>
          </cell>
        </row>
        <row r="285">
          <cell r="B285" t="str">
            <v>MAESTRO DE CONSTRUCCION</v>
          </cell>
          <cell r="C285" t="str">
            <v>HH</v>
          </cell>
          <cell r="D285">
            <v>6898</v>
          </cell>
        </row>
        <row r="286">
          <cell r="B286" t="str">
            <v>MENSAJERO</v>
          </cell>
          <cell r="C286" t="str">
            <v>HH</v>
          </cell>
          <cell r="D286">
            <v>4527</v>
          </cell>
        </row>
        <row r="287">
          <cell r="B287" t="str">
            <v>OFICIAL DE CONSTRUCCION</v>
          </cell>
          <cell r="C287" t="str">
            <v>HH</v>
          </cell>
          <cell r="D287">
            <v>6036</v>
          </cell>
        </row>
        <row r="288">
          <cell r="B288" t="str">
            <v>SECRETARIA</v>
          </cell>
          <cell r="C288" t="str">
            <v>HH</v>
          </cell>
          <cell r="D288">
            <v>4742</v>
          </cell>
        </row>
        <row r="289">
          <cell r="B289" t="str">
            <v>TOPOGRAFO</v>
          </cell>
          <cell r="C289" t="str">
            <v>HH</v>
          </cell>
          <cell r="D289">
            <v>10778</v>
          </cell>
        </row>
        <row r="292">
          <cell r="B292" t="str">
            <v>ACARREO VARIOS</v>
          </cell>
          <cell r="C292">
            <v>80</v>
          </cell>
          <cell r="D292">
            <v>105</v>
          </cell>
        </row>
        <row r="293">
          <cell r="B293" t="str">
            <v>ACARREO</v>
          </cell>
          <cell r="C293">
            <v>80</v>
          </cell>
          <cell r="D293">
            <v>100</v>
          </cell>
        </row>
        <row r="294">
          <cell r="B294" t="str">
            <v>ACARREO LIBRE</v>
          </cell>
          <cell r="C294">
            <v>80</v>
          </cell>
          <cell r="D294">
            <v>2300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"/>
      <sheetName val="C. Obra Pontones"/>
      <sheetName val="C. Obra Box"/>
      <sheetName val="L.APUS"/>
      <sheetName val="PRESUPUESTO"/>
      <sheetName val="1.1.1"/>
      <sheetName val="Concr"/>
      <sheetName val="APUSMORT"/>
      <sheetName val="71"/>
      <sheetName val="721"/>
      <sheetName val="72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731"/>
      <sheetName val="732"/>
      <sheetName val="733"/>
      <sheetName val="741"/>
      <sheetName val="742"/>
      <sheetName val="743"/>
      <sheetName val="744"/>
      <sheetName val="745"/>
      <sheetName val="746"/>
      <sheetName val="747"/>
      <sheetName val="751"/>
      <sheetName val="761"/>
      <sheetName val="762"/>
      <sheetName val="771"/>
      <sheetName val="772"/>
      <sheetName val="8.1"/>
      <sheetName val="8.2"/>
      <sheetName val="8.3"/>
      <sheetName val="8.4"/>
      <sheetName val="8.5"/>
      <sheetName val="9.1"/>
      <sheetName val="9.2"/>
      <sheetName val="9.3"/>
      <sheetName val="9.4"/>
      <sheetName val="781"/>
      <sheetName val="782"/>
      <sheetName val="791"/>
      <sheetName val="7111"/>
      <sheetName val="13.1 "/>
      <sheetName val="13.2"/>
      <sheetName val="13.3"/>
      <sheetName val="13.4"/>
      <sheetName val="MAT.CON"/>
      <sheetName val="EQUIPOS"/>
      <sheetName val="TRANSPORTE"/>
      <sheetName val="SALARIOS HH"/>
      <sheetName val="ARTICULO"/>
      <sheetName val="LISTADOS"/>
      <sheetName val="DATOS"/>
      <sheetName val="MUnicipios"/>
      <sheetName val="Salarios"/>
      <sheetName val="Cronograma y Flujo"/>
      <sheetName val="MGA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3">
          <cell r="B13" t="str">
            <v>ALMACENISTA</v>
          </cell>
          <cell r="C13" t="str">
            <v>DIA</v>
          </cell>
          <cell r="D13">
            <v>41388</v>
          </cell>
        </row>
        <row r="14">
          <cell r="B14" t="str">
            <v>AUXILIAR DE ELECTRICISTA</v>
          </cell>
          <cell r="C14" t="str">
            <v>DIA</v>
          </cell>
          <cell r="D14">
            <v>48286</v>
          </cell>
        </row>
        <row r="15">
          <cell r="B15" t="str">
            <v>AYUDANTE DE CONSTRUCCION</v>
          </cell>
          <cell r="C15" t="str">
            <v>DIA</v>
          </cell>
          <cell r="D15">
            <v>34490</v>
          </cell>
        </row>
        <row r="16">
          <cell r="B16" t="str">
            <v>AYUDANTE DE CONSTRUCCION X2</v>
          </cell>
          <cell r="C16" t="str">
            <v>DIA</v>
          </cell>
          <cell r="D16">
            <v>68980</v>
          </cell>
        </row>
        <row r="17">
          <cell r="B17" t="str">
            <v>AYUDANTE DE CONSTRUCCION X3</v>
          </cell>
          <cell r="C17" t="str">
            <v>DIA</v>
          </cell>
          <cell r="D17">
            <v>103470</v>
          </cell>
        </row>
        <row r="18">
          <cell r="B18" t="str">
            <v>AYUDANTE DE CONSTRUCCION X4</v>
          </cell>
          <cell r="C18" t="str">
            <v>DIA</v>
          </cell>
          <cell r="D18">
            <v>137960</v>
          </cell>
        </row>
        <row r="19">
          <cell r="B19" t="str">
            <v>CADENERO</v>
          </cell>
          <cell r="C19" t="str">
            <v>DIA</v>
          </cell>
          <cell r="D19">
            <v>46562</v>
          </cell>
        </row>
        <row r="20">
          <cell r="B20" t="str">
            <v>CELADOR</v>
          </cell>
          <cell r="C20" t="str">
            <v>DIA</v>
          </cell>
          <cell r="D20">
            <v>37939</v>
          </cell>
        </row>
        <row r="21">
          <cell r="B21" t="str">
            <v>DIRECTOR DE PROYECTO</v>
          </cell>
          <cell r="C21" t="str">
            <v>DIA</v>
          </cell>
          <cell r="D21">
            <v>131062</v>
          </cell>
        </row>
        <row r="22">
          <cell r="B22" t="str">
            <v>ELECTRICISTA</v>
          </cell>
          <cell r="C22" t="str">
            <v>DIA</v>
          </cell>
          <cell r="D22">
            <v>62082</v>
          </cell>
        </row>
        <row r="23">
          <cell r="B23" t="str">
            <v>INGENIERO RESIDENTE</v>
          </cell>
          <cell r="C23" t="str">
            <v>DIA</v>
          </cell>
          <cell r="D23">
            <v>81052</v>
          </cell>
        </row>
        <row r="24">
          <cell r="B24" t="str">
            <v>MAESTRO DE CONSTRUCCION</v>
          </cell>
          <cell r="C24" t="str">
            <v>DIA</v>
          </cell>
          <cell r="D24">
            <v>55184</v>
          </cell>
        </row>
        <row r="25">
          <cell r="B25" t="str">
            <v>MENSAJERO</v>
          </cell>
          <cell r="C25" t="str">
            <v>DIA</v>
          </cell>
          <cell r="D25">
            <v>4527</v>
          </cell>
        </row>
        <row r="26">
          <cell r="B26" t="str">
            <v>OFICIAL DE CONSTRUCCION</v>
          </cell>
          <cell r="C26" t="str">
            <v>DIA</v>
          </cell>
          <cell r="D26">
            <v>48286</v>
          </cell>
        </row>
        <row r="27">
          <cell r="B27" t="str">
            <v>SECRETARIA</v>
          </cell>
          <cell r="C27" t="str">
            <v>DIA</v>
          </cell>
          <cell r="D27">
            <v>37939</v>
          </cell>
        </row>
        <row r="28">
          <cell r="B28" t="str">
            <v>SOLDADOR</v>
          </cell>
          <cell r="C28" t="str">
            <v>DIA</v>
          </cell>
          <cell r="D28">
            <v>79327</v>
          </cell>
        </row>
        <row r="29">
          <cell r="B29" t="str">
            <v>TOPOGRAFO</v>
          </cell>
          <cell r="C29" t="str">
            <v>DIA</v>
          </cell>
          <cell r="D29">
            <v>86225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"/>
      <sheetName val="C. Obra Pontones"/>
      <sheetName val="C. Obra Box"/>
      <sheetName val="L.APUS"/>
      <sheetName val="PRESUPUESTO"/>
      <sheetName val="1.1.1"/>
      <sheetName val="Concr"/>
      <sheetName val="APUS CONCRET-MORT"/>
      <sheetName val="71"/>
      <sheetName val="721"/>
      <sheetName val="72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731"/>
      <sheetName val="732"/>
      <sheetName val="733"/>
      <sheetName val="741"/>
      <sheetName val="742"/>
      <sheetName val="743"/>
      <sheetName val="744"/>
      <sheetName val="745"/>
      <sheetName val="746"/>
      <sheetName val="747"/>
      <sheetName val="751"/>
      <sheetName val="761"/>
      <sheetName val="762"/>
      <sheetName val="771"/>
      <sheetName val="772"/>
      <sheetName val="8.1"/>
      <sheetName val="8.2"/>
      <sheetName val="8.3"/>
      <sheetName val="8.4"/>
      <sheetName val="8.5"/>
      <sheetName val="9.1"/>
      <sheetName val="9.2"/>
      <sheetName val="9.3"/>
      <sheetName val="9.4"/>
      <sheetName val="781"/>
      <sheetName val="782"/>
      <sheetName val="791"/>
      <sheetName val="7111"/>
      <sheetName val="13.1 "/>
      <sheetName val="13.2"/>
      <sheetName val="13.3"/>
      <sheetName val="13.4"/>
      <sheetName val="MAT.CON"/>
      <sheetName val="EQUIPOS"/>
      <sheetName val="TRANSPORTE"/>
      <sheetName val="SALARIOS HH"/>
      <sheetName val="ARTICULO"/>
      <sheetName val="LISTADOS"/>
      <sheetName val="DATOS"/>
      <sheetName val="MUnicipios"/>
      <sheetName val="Salarios"/>
      <sheetName val="Cronograma y Flujo"/>
      <sheetName val="MGA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14">
          <cell r="A14">
            <v>1</v>
          </cell>
          <cell r="B14" t="str">
            <v>ACARREO LIBRE</v>
          </cell>
          <cell r="C14" t="str">
            <v>M3</v>
          </cell>
          <cell r="D14">
            <v>2344.5</v>
          </cell>
          <cell r="G14">
            <v>2300</v>
          </cell>
        </row>
        <row r="15">
          <cell r="A15">
            <v>2</v>
          </cell>
          <cell r="B15" t="str">
            <v>ACERO A37</v>
          </cell>
          <cell r="C15" t="str">
            <v>KG</v>
          </cell>
          <cell r="D15">
            <v>3365.6600000000003</v>
          </cell>
          <cell r="G15">
            <v>3300</v>
          </cell>
        </row>
        <row r="16">
          <cell r="A16">
            <v>3</v>
          </cell>
          <cell r="B16" t="str">
            <v>ACERO PDR60</v>
          </cell>
          <cell r="C16" t="str">
            <v>KG</v>
          </cell>
          <cell r="D16">
            <v>3480.28</v>
          </cell>
          <cell r="G16">
            <v>3410</v>
          </cell>
        </row>
        <row r="17">
          <cell r="A17">
            <v>4</v>
          </cell>
          <cell r="B17" t="str">
            <v>AGUA</v>
          </cell>
          <cell r="C17" t="str">
            <v>LTR</v>
          </cell>
          <cell r="D17">
            <v>10.42</v>
          </cell>
          <cell r="G17">
            <v>10</v>
          </cell>
        </row>
        <row r="18">
          <cell r="A18">
            <v>5</v>
          </cell>
          <cell r="B18" t="str">
            <v>ALAMBRE GALVANIZADO</v>
          </cell>
          <cell r="C18" t="str">
            <v>KG</v>
          </cell>
          <cell r="D18">
            <v>3563.6400000000003</v>
          </cell>
          <cell r="G18">
            <v>3500</v>
          </cell>
        </row>
        <row r="19">
          <cell r="A19">
            <v>6</v>
          </cell>
          <cell r="B19" t="str">
            <v>ALAMBRE NEGRO</v>
          </cell>
          <cell r="C19" t="str">
            <v>KG</v>
          </cell>
          <cell r="D19">
            <v>2959.28</v>
          </cell>
          <cell r="G19">
            <v>2900</v>
          </cell>
        </row>
        <row r="20">
          <cell r="A20">
            <v>7</v>
          </cell>
          <cell r="B20" t="str">
            <v>ANTICORROSIVO (PINTURA)</v>
          </cell>
          <cell r="C20" t="str">
            <v>GAL</v>
          </cell>
          <cell r="D20">
            <v>104773.1</v>
          </cell>
          <cell r="G20">
            <v>102790</v>
          </cell>
        </row>
        <row r="21">
          <cell r="A21">
            <v>8</v>
          </cell>
          <cell r="B21" t="str">
            <v>ARENA DE PEÑA</v>
          </cell>
          <cell r="C21" t="str">
            <v>M3</v>
          </cell>
          <cell r="D21">
            <v>45868.840000000004</v>
          </cell>
          <cell r="G21">
            <v>45000</v>
          </cell>
        </row>
        <row r="22">
          <cell r="A22">
            <v>9</v>
          </cell>
          <cell r="B22" t="str">
            <v>ARENA DE RIO</v>
          </cell>
          <cell r="C22" t="str">
            <v>M3</v>
          </cell>
          <cell r="D22">
            <v>45868.840000000004</v>
          </cell>
          <cell r="G22">
            <v>45000</v>
          </cell>
        </row>
        <row r="23">
          <cell r="A23">
            <v>10</v>
          </cell>
          <cell r="B23" t="str">
            <v>CANTO RODADO</v>
          </cell>
          <cell r="C23" t="str">
            <v>M3</v>
          </cell>
          <cell r="D23">
            <v>35678.080000000002</v>
          </cell>
          <cell r="G23">
            <v>35000</v>
          </cell>
        </row>
        <row r="24">
          <cell r="A24">
            <v>11</v>
          </cell>
          <cell r="B24" t="str">
            <v>CEMENTO BLANCO</v>
          </cell>
          <cell r="C24" t="str">
            <v>KG</v>
          </cell>
          <cell r="D24">
            <v>771.08</v>
          </cell>
          <cell r="G24">
            <v>760</v>
          </cell>
        </row>
        <row r="25">
          <cell r="A25">
            <v>12</v>
          </cell>
          <cell r="B25" t="str">
            <v>CEMENTO GRIS</v>
          </cell>
          <cell r="C25" t="str">
            <v>KG</v>
          </cell>
          <cell r="D25">
            <v>562.68000000000006</v>
          </cell>
          <cell r="G25">
            <v>550</v>
          </cell>
        </row>
        <row r="26">
          <cell r="A26">
            <v>13</v>
          </cell>
          <cell r="B26" t="str">
            <v>CONCRETO 1500 PSI TRITURADO FINO</v>
          </cell>
          <cell r="C26" t="str">
            <v>M3</v>
          </cell>
          <cell r="D26">
            <v>391906.62</v>
          </cell>
          <cell r="G26">
            <v>384480</v>
          </cell>
        </row>
        <row r="27">
          <cell r="A27">
            <v>14</v>
          </cell>
          <cell r="B27" t="str">
            <v>CONCRETO 2000 PSI TRITURADO FINO</v>
          </cell>
          <cell r="C27" t="str">
            <v>M3</v>
          </cell>
          <cell r="D27">
            <v>418039.98000000004</v>
          </cell>
          <cell r="G27">
            <v>410110</v>
          </cell>
        </row>
        <row r="28">
          <cell r="A28">
            <v>15</v>
          </cell>
          <cell r="B28" t="str">
            <v>CONCRETO 2500 PSI TRITURADO FINO</v>
          </cell>
          <cell r="C28" t="str">
            <v>M3</v>
          </cell>
          <cell r="D28">
            <v>441964.3</v>
          </cell>
          <cell r="G28">
            <v>433580</v>
          </cell>
        </row>
        <row r="29">
          <cell r="A29">
            <v>16</v>
          </cell>
          <cell r="B29" t="str">
            <v>CONCRETO 2500 PSI TRITURADO FINO IMPERMEAB.</v>
          </cell>
          <cell r="C29" t="str">
            <v>M3</v>
          </cell>
          <cell r="D29">
            <v>448622.68</v>
          </cell>
          <cell r="G29">
            <v>440120</v>
          </cell>
        </row>
        <row r="30">
          <cell r="A30">
            <v>17</v>
          </cell>
          <cell r="B30" t="str">
            <v>CONCRETO 3000 PSI TRITURADO FINO</v>
          </cell>
          <cell r="C30" t="str">
            <v>M3</v>
          </cell>
          <cell r="D30">
            <v>465992.82</v>
          </cell>
          <cell r="G30">
            <v>457160</v>
          </cell>
        </row>
        <row r="31">
          <cell r="A31">
            <v>18</v>
          </cell>
          <cell r="B31" t="str">
            <v>CONCRETO 3000 PSI TRITURADO FINO IMPERMEAB.</v>
          </cell>
          <cell r="C31" t="str">
            <v>M3</v>
          </cell>
          <cell r="D31">
            <v>476673.32</v>
          </cell>
          <cell r="G31">
            <v>467640</v>
          </cell>
        </row>
        <row r="32">
          <cell r="A32">
            <v>19</v>
          </cell>
          <cell r="B32" t="str">
            <v>CONCRETO 3500 PSI TRITURADO FINO</v>
          </cell>
          <cell r="C32" t="str">
            <v>M3</v>
          </cell>
          <cell r="D32">
            <v>506130.66000000003</v>
          </cell>
          <cell r="G32">
            <v>496530</v>
          </cell>
        </row>
        <row r="33">
          <cell r="A33">
            <v>20</v>
          </cell>
          <cell r="B33" t="str">
            <v>CONCRETO CICLOPEO</v>
          </cell>
          <cell r="C33" t="str">
            <v>M3</v>
          </cell>
          <cell r="D33">
            <v>295938.42</v>
          </cell>
          <cell r="G33">
            <v>290330</v>
          </cell>
        </row>
        <row r="34">
          <cell r="A34">
            <v>21</v>
          </cell>
          <cell r="B34" t="str">
            <v>ESTRUCTURA PARA VALLA INFORMATIVA</v>
          </cell>
          <cell r="C34" t="str">
            <v>GB</v>
          </cell>
          <cell r="D34">
            <v>196323.22</v>
          </cell>
          <cell r="G34">
            <v>192600</v>
          </cell>
        </row>
        <row r="35">
          <cell r="A35">
            <v>22</v>
          </cell>
          <cell r="B35" t="str">
            <v>GEOTEXTIL NO TEJIDO</v>
          </cell>
          <cell r="C35" t="str">
            <v>M2</v>
          </cell>
          <cell r="D35">
            <v>1125.3600000000001</v>
          </cell>
          <cell r="G35">
            <v>1100</v>
          </cell>
        </row>
        <row r="36">
          <cell r="A36">
            <v>23</v>
          </cell>
          <cell r="B36" t="str">
            <v>GRAVA PARTIDA</v>
          </cell>
          <cell r="C36" t="str">
            <v>M3</v>
          </cell>
          <cell r="D36">
            <v>12233.08</v>
          </cell>
          <cell r="G36">
            <v>12000</v>
          </cell>
        </row>
        <row r="37">
          <cell r="A37">
            <v>24</v>
          </cell>
          <cell r="B37" t="str">
            <v>MALLA GAVION TRIPLE TORSION</v>
          </cell>
          <cell r="C37" t="str">
            <v>M2</v>
          </cell>
          <cell r="D37">
            <v>6627.12</v>
          </cell>
          <cell r="G37">
            <v>6500</v>
          </cell>
        </row>
        <row r="38">
          <cell r="A38">
            <v>25</v>
          </cell>
          <cell r="B38" t="str">
            <v>MATERIAL GRANULAR FILTRANTE</v>
          </cell>
          <cell r="C38" t="str">
            <v>M3</v>
          </cell>
          <cell r="D38">
            <v>59123.08</v>
          </cell>
          <cell r="G38">
            <v>58000</v>
          </cell>
        </row>
        <row r="39">
          <cell r="A39">
            <v>26</v>
          </cell>
          <cell r="B39" t="str">
            <v>MORTERO 1:2</v>
          </cell>
          <cell r="C39" t="str">
            <v>M3</v>
          </cell>
          <cell r="D39">
            <v>591428.78</v>
          </cell>
          <cell r="G39">
            <v>580210</v>
          </cell>
        </row>
        <row r="40">
          <cell r="A40">
            <v>27</v>
          </cell>
          <cell r="B40" t="str">
            <v>MORTERO 1:3</v>
          </cell>
          <cell r="C40" t="str">
            <v>M3</v>
          </cell>
          <cell r="D40">
            <v>503254.74</v>
          </cell>
          <cell r="G40">
            <v>493710</v>
          </cell>
        </row>
        <row r="41">
          <cell r="A41">
            <v>28</v>
          </cell>
          <cell r="B41" t="str">
            <v>MORTERO 1:3 IMPERMEABILIZADO</v>
          </cell>
          <cell r="C41" t="str">
            <v>M3</v>
          </cell>
          <cell r="D41">
            <v>573120.84</v>
          </cell>
          <cell r="G41">
            <v>562250</v>
          </cell>
        </row>
        <row r="42">
          <cell r="A42">
            <v>29</v>
          </cell>
          <cell r="B42" t="str">
            <v>MORTERO 1:4</v>
          </cell>
          <cell r="C42" t="str">
            <v>M3</v>
          </cell>
          <cell r="D42">
            <v>452269.68</v>
          </cell>
          <cell r="G42">
            <v>443690</v>
          </cell>
        </row>
        <row r="43">
          <cell r="A43">
            <v>30</v>
          </cell>
          <cell r="B43" t="str">
            <v>MORTERO 1:4 IMPERMEABILIZADO</v>
          </cell>
          <cell r="C43" t="str">
            <v>M3</v>
          </cell>
          <cell r="D43">
            <v>516300.58</v>
          </cell>
          <cell r="G43">
            <v>506510</v>
          </cell>
        </row>
        <row r="44">
          <cell r="A44">
            <v>31</v>
          </cell>
          <cell r="B44" t="str">
            <v>PIEDRA RAJON</v>
          </cell>
          <cell r="C44" t="str">
            <v>M3</v>
          </cell>
          <cell r="D44">
            <v>50964.22</v>
          </cell>
          <cell r="G44">
            <v>50000</v>
          </cell>
        </row>
        <row r="45">
          <cell r="A45">
            <v>32</v>
          </cell>
          <cell r="B45" t="str">
            <v>PLASTOCRETE DM</v>
          </cell>
          <cell r="C45" t="str">
            <v>KG</v>
          </cell>
          <cell r="D45">
            <v>4355.5600000000004</v>
          </cell>
          <cell r="G45">
            <v>4275</v>
          </cell>
        </row>
        <row r="46">
          <cell r="A46">
            <v>33</v>
          </cell>
          <cell r="B46" t="str">
            <v>RECEBO</v>
          </cell>
          <cell r="C46" t="str">
            <v>M3</v>
          </cell>
          <cell r="D46">
            <v>61154.98</v>
          </cell>
          <cell r="G46">
            <v>60000</v>
          </cell>
        </row>
        <row r="47">
          <cell r="A47">
            <v>34</v>
          </cell>
          <cell r="B47" t="str">
            <v>RELLENO SIN CLASIFICAR</v>
          </cell>
          <cell r="C47" t="str">
            <v>M3</v>
          </cell>
          <cell r="D47">
            <v>30582.7</v>
          </cell>
          <cell r="G47">
            <v>30000</v>
          </cell>
        </row>
        <row r="48">
          <cell r="A48">
            <v>35</v>
          </cell>
          <cell r="B48" t="str">
            <v>SIKA 1</v>
          </cell>
          <cell r="C48" t="str">
            <v>KG</v>
          </cell>
          <cell r="D48">
            <v>2719.62</v>
          </cell>
          <cell r="G48">
            <v>2670</v>
          </cell>
        </row>
        <row r="49">
          <cell r="A49">
            <v>36</v>
          </cell>
          <cell r="B49" t="str">
            <v>TRITURADO</v>
          </cell>
          <cell r="C49" t="str">
            <v>M3</v>
          </cell>
          <cell r="D49">
            <v>61154.98</v>
          </cell>
          <cell r="G49">
            <v>60000</v>
          </cell>
        </row>
        <row r="50">
          <cell r="A50">
            <v>37</v>
          </cell>
          <cell r="B50" t="str">
            <v>TUBERÍA DE CONCRETO REFORZADO DE 910 MM DE DIÁMETRO INTERIOR</v>
          </cell>
          <cell r="C50" t="str">
            <v>ML</v>
          </cell>
          <cell r="D50">
            <v>453603.44</v>
          </cell>
          <cell r="G50">
            <v>445000</v>
          </cell>
        </row>
        <row r="51">
          <cell r="A51">
            <v>38</v>
          </cell>
          <cell r="B51" t="str">
            <v>TUBERIA PVC 2"</v>
          </cell>
          <cell r="C51" t="str">
            <v>ML</v>
          </cell>
          <cell r="D51">
            <v>3053.06</v>
          </cell>
          <cell r="G51">
            <v>3000</v>
          </cell>
        </row>
        <row r="52">
          <cell r="A52">
            <v>39</v>
          </cell>
          <cell r="B52" t="str">
            <v>VALLA INFORMATIVA</v>
          </cell>
          <cell r="C52" t="str">
            <v>UND</v>
          </cell>
          <cell r="D52">
            <v>545341.12</v>
          </cell>
          <cell r="G52">
            <v>535000</v>
          </cell>
        </row>
        <row r="53">
          <cell r="A53">
            <v>40</v>
          </cell>
          <cell r="B53" t="str">
            <v>MATERIAL SELECCIONADO</v>
          </cell>
          <cell r="C53" t="str">
            <v>M3</v>
          </cell>
          <cell r="D53">
            <v>14775.560000000001</v>
          </cell>
          <cell r="G53">
            <v>14500</v>
          </cell>
        </row>
        <row r="54">
          <cell r="B54" t="str">
            <v xml:space="preserve">PUNTILLA </v>
          </cell>
          <cell r="C54" t="str">
            <v>LB</v>
          </cell>
          <cell r="D54">
            <v>2500.8000000000002</v>
          </cell>
          <cell r="G54">
            <v>2450</v>
          </cell>
        </row>
        <row r="55">
          <cell r="B55" t="str">
            <v>PASAMANOS EN TUBO GALVANIZADO T.P. D=4"</v>
          </cell>
          <cell r="C55" t="str">
            <v>ML</v>
          </cell>
          <cell r="D55">
            <v>71429.100000000006</v>
          </cell>
          <cell r="G55">
            <v>70079</v>
          </cell>
        </row>
        <row r="56">
          <cell r="B56" t="str">
            <v>ESMALTE DOMESTICO</v>
          </cell>
          <cell r="C56" t="str">
            <v>GAL</v>
          </cell>
          <cell r="D56">
            <v>73231.760000000009</v>
          </cell>
          <cell r="G56">
            <v>71841</v>
          </cell>
        </row>
        <row r="57">
          <cell r="B57" t="str">
            <v>THINNER</v>
          </cell>
          <cell r="C57" t="str">
            <v>GAL</v>
          </cell>
          <cell r="D57">
            <v>17067.96</v>
          </cell>
          <cell r="G57">
            <v>16746</v>
          </cell>
        </row>
        <row r="58">
          <cell r="B58" t="str">
            <v>LIJA DE AGUA No. 100</v>
          </cell>
          <cell r="C58" t="str">
            <v>UND</v>
          </cell>
          <cell r="D58">
            <v>1229.56</v>
          </cell>
          <cell r="G58">
            <v>1207</v>
          </cell>
        </row>
        <row r="59">
          <cell r="B59" t="str">
            <v>GANCHO TEJA ETERNIT</v>
          </cell>
          <cell r="C59" t="str">
            <v>UND</v>
          </cell>
          <cell r="D59">
            <v>1656.78</v>
          </cell>
          <cell r="G59">
            <v>1630</v>
          </cell>
        </row>
        <row r="60">
          <cell r="B60" t="str">
            <v>TABLA CHAPA 18*2*2,70</v>
          </cell>
          <cell r="C60" t="str">
            <v>ML</v>
          </cell>
          <cell r="D60">
            <v>5084.96</v>
          </cell>
          <cell r="G60">
            <v>4990</v>
          </cell>
        </row>
        <row r="61">
          <cell r="B61" t="str">
            <v>BASTIDOR 5*5*4 m</v>
          </cell>
          <cell r="C61" t="str">
            <v>ML</v>
          </cell>
          <cell r="D61">
            <v>2271.56</v>
          </cell>
          <cell r="G61">
            <v>2233</v>
          </cell>
        </row>
        <row r="62">
          <cell r="B62" t="str">
            <v>BISAGRA COBRIZADA 3'' * 1''</v>
          </cell>
          <cell r="C62" t="str">
            <v>UND</v>
          </cell>
          <cell r="D62">
            <v>2271.56</v>
          </cell>
          <cell r="G62">
            <v>2233</v>
          </cell>
        </row>
        <row r="63">
          <cell r="B63" t="str">
            <v>TABLON CATIVO, 30</v>
          </cell>
          <cell r="C63" t="str">
            <v>ML</v>
          </cell>
          <cell r="D63">
            <v>3261.46</v>
          </cell>
          <cell r="G63">
            <v>3200</v>
          </cell>
        </row>
        <row r="64">
          <cell r="B64" t="str">
            <v>PUNTILLA CON CABEZA 2''</v>
          </cell>
          <cell r="C64" t="str">
            <v>LB</v>
          </cell>
          <cell r="D64">
            <v>1531.74</v>
          </cell>
          <cell r="G64">
            <v>1500</v>
          </cell>
        </row>
        <row r="65">
          <cell r="B65" t="str">
            <v>RECEBO B:200</v>
          </cell>
          <cell r="C65" t="str">
            <v>M3</v>
          </cell>
          <cell r="D65">
            <v>24153.56</v>
          </cell>
          <cell r="G65">
            <v>23700</v>
          </cell>
        </row>
        <row r="66">
          <cell r="B66" t="str">
            <v>TEJA ETERNIT No. 6</v>
          </cell>
          <cell r="C66" t="str">
            <v>UND</v>
          </cell>
          <cell r="D66">
            <v>34146.340000000004</v>
          </cell>
          <cell r="G66">
            <v>33500</v>
          </cell>
        </row>
        <row r="67">
          <cell r="B67" t="str">
            <v>VARA DE CLAVO</v>
          </cell>
          <cell r="C67" t="str">
            <v>ML</v>
          </cell>
          <cell r="D67">
            <v>3053.06</v>
          </cell>
          <cell r="G67">
            <v>3000</v>
          </cell>
        </row>
        <row r="68">
          <cell r="B68" t="str">
            <v>RED DE AGUA PROVISIONAL</v>
          </cell>
          <cell r="C68" t="str">
            <v>ML</v>
          </cell>
          <cell r="D68">
            <v>272243.34000000003</v>
          </cell>
          <cell r="G68">
            <v>267078</v>
          </cell>
        </row>
        <row r="69">
          <cell r="B69" t="str">
            <v>LADRILLO H-10</v>
          </cell>
          <cell r="C69" t="str">
            <v>UND</v>
          </cell>
          <cell r="D69">
            <v>1344.18</v>
          </cell>
          <cell r="G69">
            <v>1318</v>
          </cell>
        </row>
        <row r="70">
          <cell r="B70" t="str">
            <v>TUBERIA SANITARIA PVC 4"</v>
          </cell>
          <cell r="C70" t="str">
            <v>ML</v>
          </cell>
          <cell r="D70">
            <v>16421.920000000002</v>
          </cell>
          <cell r="G70">
            <v>16114</v>
          </cell>
        </row>
        <row r="71">
          <cell r="B71" t="str">
            <v>ACCESORIOS SANITARIOS 4"</v>
          </cell>
          <cell r="C71" t="str">
            <v>GL</v>
          </cell>
          <cell r="D71">
            <v>29613.64</v>
          </cell>
          <cell r="G71">
            <v>29056</v>
          </cell>
        </row>
        <row r="72">
          <cell r="B72" t="str">
            <v>LIMPIADOR</v>
          </cell>
          <cell r="C72" t="str">
            <v>28 GMS</v>
          </cell>
          <cell r="D72">
            <v>7752.4800000000005</v>
          </cell>
          <cell r="G72">
            <v>7608</v>
          </cell>
        </row>
        <row r="73">
          <cell r="B73" t="str">
            <v>SOLDADURA</v>
          </cell>
          <cell r="C73" t="str">
            <v>1/128</v>
          </cell>
          <cell r="D73">
            <v>14442.12</v>
          </cell>
          <cell r="G73">
            <v>14166</v>
          </cell>
        </row>
        <row r="74">
          <cell r="B74" t="str">
            <v>TUBERIA SANITARIA PVC 3"</v>
          </cell>
          <cell r="C74" t="str">
            <v>ML</v>
          </cell>
          <cell r="D74">
            <v>8096.34</v>
          </cell>
          <cell r="G74">
            <v>7940</v>
          </cell>
        </row>
        <row r="75">
          <cell r="B75" t="str">
            <v>ACCESORIOS SANITARIOS 3"</v>
          </cell>
          <cell r="C75" t="str">
            <v>GL</v>
          </cell>
          <cell r="D75">
            <v>12055.94</v>
          </cell>
          <cell r="G75">
            <v>11826</v>
          </cell>
        </row>
        <row r="76">
          <cell r="B76" t="str">
            <v>CONJUNTO SANITARIO ACUACER SUNSET COLOR ESP</v>
          </cell>
          <cell r="C76" t="str">
            <v>UND</v>
          </cell>
          <cell r="D76">
            <v>201001.80000000002</v>
          </cell>
          <cell r="G76">
            <v>197192</v>
          </cell>
        </row>
        <row r="77">
          <cell r="B77" t="str">
            <v>LAVAMANOS ACUACER 732  SUNSET COLOR</v>
          </cell>
          <cell r="C77" t="str">
            <v>UND</v>
          </cell>
          <cell r="D77">
            <v>52006.22</v>
          </cell>
          <cell r="G77">
            <v>51018</v>
          </cell>
        </row>
        <row r="78">
          <cell r="B78" t="str">
            <v xml:space="preserve">GRIFERIA </v>
          </cell>
          <cell r="C78" t="str">
            <v>CONJ</v>
          </cell>
          <cell r="D78">
            <v>67417.400000000009</v>
          </cell>
          <cell r="G78">
            <v>66142</v>
          </cell>
        </row>
        <row r="79">
          <cell r="B79" t="str">
            <v xml:space="preserve">TUBERIA PVC 1/2" RDE 9 </v>
          </cell>
          <cell r="C79" t="str">
            <v>ML</v>
          </cell>
          <cell r="D79">
            <v>8888.26</v>
          </cell>
          <cell r="G79">
            <v>8719</v>
          </cell>
        </row>
        <row r="80">
          <cell r="B80" t="str">
            <v xml:space="preserve">ACCESORIOS PVC 1/2" </v>
          </cell>
          <cell r="C80" t="str">
            <v>GL</v>
          </cell>
          <cell r="D80">
            <v>5564.28</v>
          </cell>
          <cell r="G80">
            <v>5463</v>
          </cell>
        </row>
        <row r="81">
          <cell r="B81" t="str">
            <v>TANQUE PLASTICO K-500 LT C/TAPA C/CONEXIONES</v>
          </cell>
          <cell r="C81" t="str">
            <v>UND</v>
          </cell>
          <cell r="D81">
            <v>135855.96</v>
          </cell>
          <cell r="G81">
            <v>133280</v>
          </cell>
        </row>
        <row r="82">
          <cell r="B82" t="str">
            <v>ACCESORIOS HIDRULICOS DEL TANQUE</v>
          </cell>
          <cell r="C82" t="str">
            <v>GL</v>
          </cell>
          <cell r="D82">
            <v>5345.46</v>
          </cell>
          <cell r="G82">
            <v>5246</v>
          </cell>
        </row>
        <row r="83">
          <cell r="B83" t="str">
            <v>TUBERIA CONDUIT 1/2"</v>
          </cell>
          <cell r="C83" t="str">
            <v>ML</v>
          </cell>
          <cell r="D83">
            <v>1083.68</v>
          </cell>
          <cell r="G83">
            <v>1066</v>
          </cell>
        </row>
        <row r="84">
          <cell r="B84" t="str">
            <v>CABLEADO</v>
          </cell>
          <cell r="C84" t="str">
            <v>ML</v>
          </cell>
          <cell r="D84">
            <v>4553.54</v>
          </cell>
          <cell r="G84">
            <v>4470</v>
          </cell>
        </row>
        <row r="85">
          <cell r="B85" t="str">
            <v>CINTA PEGANTE</v>
          </cell>
          <cell r="C85" t="str">
            <v>UND</v>
          </cell>
          <cell r="D85">
            <v>1667.2</v>
          </cell>
          <cell r="G85">
            <v>1635</v>
          </cell>
        </row>
        <row r="86">
          <cell r="B86" t="str">
            <v>ACCESORIO ELECTRICOS SALIDA NORMAL</v>
          </cell>
          <cell r="C86" t="str">
            <v>GL</v>
          </cell>
          <cell r="D86">
            <v>3876.2400000000002</v>
          </cell>
          <cell r="G86">
            <v>3803</v>
          </cell>
        </row>
        <row r="87">
          <cell r="B87" t="str">
            <v>TEJA FIBROCEMENTO</v>
          </cell>
          <cell r="C87" t="str">
            <v>UND</v>
          </cell>
          <cell r="D87">
            <v>27894.34</v>
          </cell>
          <cell r="G87">
            <v>27370</v>
          </cell>
        </row>
        <row r="88">
          <cell r="B88" t="str">
            <v>GANCHOS Y ACCESORIOS</v>
          </cell>
          <cell r="C88" t="str">
            <v>GL</v>
          </cell>
          <cell r="D88">
            <v>1708.88</v>
          </cell>
          <cell r="G88">
            <v>1675</v>
          </cell>
        </row>
        <row r="89">
          <cell r="B89" t="str">
            <v>PUERTA METALICA 0.8 X 2 M</v>
          </cell>
          <cell r="C89" t="str">
            <v>UND</v>
          </cell>
          <cell r="D89">
            <v>190925.66</v>
          </cell>
          <cell r="G89">
            <v>187304</v>
          </cell>
        </row>
        <row r="90">
          <cell r="B90" t="str">
            <v>POZO SEPTICO PREFABRICADO</v>
          </cell>
          <cell r="C90" t="str">
            <v>UND</v>
          </cell>
          <cell r="D90">
            <v>124102.20000000001</v>
          </cell>
          <cell r="G90">
            <v>121751</v>
          </cell>
        </row>
        <row r="91">
          <cell r="B91" t="str">
            <v xml:space="preserve">ACCESORIOS PARA SISTEMA POZO </v>
          </cell>
          <cell r="C91" t="str">
            <v>UND</v>
          </cell>
          <cell r="D91">
            <v>34656.92</v>
          </cell>
          <cell r="G91">
            <v>34000</v>
          </cell>
        </row>
        <row r="92">
          <cell r="B92" t="str">
            <v xml:space="preserve">BALDOSA  EN CERAMICA </v>
          </cell>
          <cell r="C92" t="str">
            <v>M2</v>
          </cell>
          <cell r="D92">
            <v>30551.440000000002</v>
          </cell>
          <cell r="G92">
            <v>29970</v>
          </cell>
        </row>
        <row r="93">
          <cell r="B93" t="str">
            <v>TANQUE SEPTICO 1000L</v>
          </cell>
          <cell r="C93" t="str">
            <v>UND</v>
          </cell>
          <cell r="D93">
            <v>381434.52</v>
          </cell>
          <cell r="G93">
            <v>374200</v>
          </cell>
        </row>
        <row r="94">
          <cell r="B94" t="str">
            <v>TAPA TANQUE SEPTICO</v>
          </cell>
          <cell r="C94" t="str">
            <v>UND</v>
          </cell>
          <cell r="D94">
            <v>126123.68000000001</v>
          </cell>
          <cell r="G94">
            <v>123733</v>
          </cell>
        </row>
        <row r="95">
          <cell r="B95" t="str">
            <v>FALSO FONDO</v>
          </cell>
          <cell r="C95" t="str">
            <v>UND</v>
          </cell>
          <cell r="D95">
            <v>78733.52</v>
          </cell>
          <cell r="G95">
            <v>77240</v>
          </cell>
        </row>
        <row r="96">
          <cell r="B96" t="str">
            <v>TANQUE PARA TRAMPA DE GRASAS 250L</v>
          </cell>
          <cell r="C96" t="str">
            <v>UND</v>
          </cell>
          <cell r="D96">
            <v>26810.66</v>
          </cell>
          <cell r="G96">
            <v>26300</v>
          </cell>
        </row>
        <row r="97">
          <cell r="B97" t="str">
            <v>TAPA PARA TANQUE TRAMPA DE GRASAS</v>
          </cell>
          <cell r="C97" t="str">
            <v>UND</v>
          </cell>
          <cell r="D97">
            <v>33312.74</v>
          </cell>
          <cell r="G97">
            <v>32680</v>
          </cell>
        </row>
        <row r="98">
          <cell r="B98" t="str">
            <v>REJILLA</v>
          </cell>
          <cell r="C98" t="str">
            <v>UND</v>
          </cell>
          <cell r="D98">
            <v>89216.040000000008</v>
          </cell>
          <cell r="G98">
            <v>87520</v>
          </cell>
        </row>
        <row r="99">
          <cell r="B99" t="str">
            <v>TANQUE PARA FILTRO 1000L</v>
          </cell>
          <cell r="C99" t="str">
            <v>UND</v>
          </cell>
          <cell r="D99">
            <v>34656.92</v>
          </cell>
          <cell r="G99">
            <v>34000</v>
          </cell>
        </row>
        <row r="100">
          <cell r="B100" t="str">
            <v>TAPA PARA TANQUE DE FILTRO</v>
          </cell>
          <cell r="C100" t="str">
            <v>UND</v>
          </cell>
          <cell r="D100">
            <v>110379.06</v>
          </cell>
          <cell r="G100">
            <v>108283</v>
          </cell>
        </row>
        <row r="101">
          <cell r="B101" t="str">
            <v>ENCHAPE EN CERAMICA</v>
          </cell>
          <cell r="C101" t="str">
            <v>M2</v>
          </cell>
          <cell r="D101">
            <v>17297.2</v>
          </cell>
          <cell r="G101">
            <v>16970</v>
          </cell>
        </row>
        <row r="102">
          <cell r="B102" t="str">
            <v>PEGACOR BLANCO</v>
          </cell>
          <cell r="C102" t="str">
            <v>KG</v>
          </cell>
          <cell r="D102">
            <v>2354.92</v>
          </cell>
          <cell r="G102">
            <v>2313</v>
          </cell>
        </row>
      </sheetData>
      <sheetData sheetId="64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"/>
      <sheetName val="C. Obra Pontones"/>
      <sheetName val="C. Obra Box"/>
      <sheetName val="L.APUS"/>
      <sheetName val="PRESUPUESTO"/>
      <sheetName val="1.1.1"/>
      <sheetName val="Concr"/>
      <sheetName val="APUS CONCRET-MORT"/>
      <sheetName val="71"/>
      <sheetName val="721"/>
      <sheetName val="72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731"/>
      <sheetName val="732"/>
      <sheetName val="733"/>
      <sheetName val="741"/>
      <sheetName val="742"/>
      <sheetName val="743"/>
      <sheetName val="744"/>
      <sheetName val="745"/>
      <sheetName val="746"/>
      <sheetName val="747"/>
      <sheetName val="751"/>
      <sheetName val="761"/>
      <sheetName val="762"/>
      <sheetName val="771"/>
      <sheetName val="772"/>
      <sheetName val="8.1"/>
      <sheetName val="8.2"/>
      <sheetName val="8.3"/>
      <sheetName val="8.4"/>
      <sheetName val="8.5"/>
      <sheetName val="9.1"/>
      <sheetName val="9.2"/>
      <sheetName val="9.3"/>
      <sheetName val="9.4"/>
      <sheetName val="781"/>
      <sheetName val="782"/>
      <sheetName val="791"/>
      <sheetName val="7111"/>
      <sheetName val="13.1 "/>
      <sheetName val="13.2"/>
      <sheetName val="13.3"/>
      <sheetName val="13.4"/>
      <sheetName val="MAT.CON"/>
      <sheetName val="EQUIPOS"/>
      <sheetName val="TRANSPORTE"/>
      <sheetName val="SALARIOS HH"/>
      <sheetName val="ARTICULO"/>
      <sheetName val="LISTADOS"/>
      <sheetName val="DATOS"/>
      <sheetName val="MUnicipios"/>
      <sheetName val="Salarios"/>
      <sheetName val="Cronograma y Flujo"/>
      <sheetName val="MGA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14">
          <cell r="A14">
            <v>1</v>
          </cell>
          <cell r="B14" t="str">
            <v>ACARREO LIBRE</v>
          </cell>
          <cell r="C14" t="str">
            <v>M3</v>
          </cell>
          <cell r="D14">
            <v>2344.5</v>
          </cell>
          <cell r="G14">
            <v>2300</v>
          </cell>
        </row>
        <row r="15">
          <cell r="A15">
            <v>2</v>
          </cell>
          <cell r="B15" t="str">
            <v>ACERO A37</v>
          </cell>
          <cell r="C15" t="str">
            <v>KG</v>
          </cell>
          <cell r="D15">
            <v>3365.6600000000003</v>
          </cell>
          <cell r="G15">
            <v>3300</v>
          </cell>
        </row>
        <row r="16">
          <cell r="A16">
            <v>3</v>
          </cell>
          <cell r="B16" t="str">
            <v>ACERO PDR60</v>
          </cell>
          <cell r="C16" t="str">
            <v>KG</v>
          </cell>
          <cell r="D16">
            <v>3480.28</v>
          </cell>
          <cell r="G16">
            <v>3410</v>
          </cell>
        </row>
        <row r="17">
          <cell r="A17">
            <v>4</v>
          </cell>
          <cell r="B17" t="str">
            <v>AGUA</v>
          </cell>
          <cell r="C17" t="str">
            <v>LTR</v>
          </cell>
          <cell r="D17">
            <v>10.42</v>
          </cell>
          <cell r="G17">
            <v>10</v>
          </cell>
        </row>
        <row r="18">
          <cell r="A18">
            <v>5</v>
          </cell>
          <cell r="B18" t="str">
            <v>ALAMBRE GALVANIZADO</v>
          </cell>
          <cell r="C18" t="str">
            <v>KG</v>
          </cell>
          <cell r="D18">
            <v>3563.6400000000003</v>
          </cell>
          <cell r="G18">
            <v>3500</v>
          </cell>
        </row>
        <row r="19">
          <cell r="A19">
            <v>6</v>
          </cell>
          <cell r="B19" t="str">
            <v>ALAMBRE NEGRO</v>
          </cell>
          <cell r="C19" t="str">
            <v>KG</v>
          </cell>
          <cell r="D19">
            <v>2959.28</v>
          </cell>
          <cell r="G19">
            <v>2900</v>
          </cell>
        </row>
        <row r="20">
          <cell r="A20">
            <v>7</v>
          </cell>
          <cell r="B20" t="str">
            <v>ANTICORROSIVO (PINTURA)</v>
          </cell>
          <cell r="C20" t="str">
            <v>GAL</v>
          </cell>
          <cell r="D20">
            <v>104773.1</v>
          </cell>
          <cell r="G20">
            <v>102790</v>
          </cell>
        </row>
        <row r="21">
          <cell r="A21">
            <v>8</v>
          </cell>
          <cell r="B21" t="str">
            <v>ARENA DE PEÑA</v>
          </cell>
          <cell r="C21" t="str">
            <v>M3</v>
          </cell>
          <cell r="D21">
            <v>45868.840000000004</v>
          </cell>
          <cell r="G21">
            <v>45000</v>
          </cell>
        </row>
        <row r="22">
          <cell r="A22">
            <v>9</v>
          </cell>
          <cell r="B22" t="str">
            <v>ARENA DE RIO</v>
          </cell>
          <cell r="C22" t="str">
            <v>M3</v>
          </cell>
          <cell r="D22">
            <v>45868.840000000004</v>
          </cell>
          <cell r="G22">
            <v>45000</v>
          </cell>
        </row>
        <row r="23">
          <cell r="A23">
            <v>10</v>
          </cell>
          <cell r="B23" t="str">
            <v>CANTO RODADO</v>
          </cell>
          <cell r="C23" t="str">
            <v>M3</v>
          </cell>
          <cell r="D23">
            <v>35678.080000000002</v>
          </cell>
          <cell r="G23">
            <v>35000</v>
          </cell>
        </row>
        <row r="24">
          <cell r="A24">
            <v>11</v>
          </cell>
          <cell r="B24" t="str">
            <v>CEMENTO BLANCO</v>
          </cell>
          <cell r="C24" t="str">
            <v>KG</v>
          </cell>
          <cell r="D24">
            <v>771.08</v>
          </cell>
          <cell r="G24">
            <v>760</v>
          </cell>
        </row>
        <row r="25">
          <cell r="A25">
            <v>12</v>
          </cell>
          <cell r="B25" t="str">
            <v>CEMENTO GRIS</v>
          </cell>
          <cell r="C25" t="str">
            <v>KG</v>
          </cell>
          <cell r="D25">
            <v>562.68000000000006</v>
          </cell>
          <cell r="G25">
            <v>550</v>
          </cell>
        </row>
        <row r="26">
          <cell r="A26">
            <v>13</v>
          </cell>
          <cell r="B26" t="str">
            <v>CONCRETO 1500 PSI TRITURADO FINO</v>
          </cell>
          <cell r="C26" t="str">
            <v>M3</v>
          </cell>
          <cell r="D26">
            <v>391906.62</v>
          </cell>
          <cell r="G26">
            <v>384480</v>
          </cell>
        </row>
        <row r="27">
          <cell r="A27">
            <v>14</v>
          </cell>
          <cell r="B27" t="str">
            <v>CONCRETO 2000 PSI TRITURADO FINO</v>
          </cell>
          <cell r="C27" t="str">
            <v>M3</v>
          </cell>
          <cell r="D27">
            <v>418039.98000000004</v>
          </cell>
          <cell r="G27">
            <v>410110</v>
          </cell>
        </row>
        <row r="28">
          <cell r="A28">
            <v>15</v>
          </cell>
          <cell r="B28" t="str">
            <v>CONCRETO 2500 PSI TRITURADO FINO</v>
          </cell>
          <cell r="C28" t="str">
            <v>M3</v>
          </cell>
          <cell r="D28">
            <v>441964.3</v>
          </cell>
          <cell r="G28">
            <v>433580</v>
          </cell>
        </row>
        <row r="29">
          <cell r="A29">
            <v>16</v>
          </cell>
          <cell r="B29" t="str">
            <v>CONCRETO 2500 PSI TRITURADO FINO IMPERMEAB.</v>
          </cell>
          <cell r="C29" t="str">
            <v>M3</v>
          </cell>
          <cell r="D29">
            <v>448622.68</v>
          </cell>
          <cell r="G29">
            <v>440120</v>
          </cell>
        </row>
        <row r="30">
          <cell r="A30">
            <v>17</v>
          </cell>
          <cell r="B30" t="str">
            <v>CONCRETO 3000 PSI TRITURADO FINO</v>
          </cell>
          <cell r="C30" t="str">
            <v>M3</v>
          </cell>
          <cell r="D30">
            <v>465992.82</v>
          </cell>
          <cell r="G30">
            <v>457160</v>
          </cell>
        </row>
        <row r="31">
          <cell r="A31">
            <v>18</v>
          </cell>
          <cell r="B31" t="str">
            <v>CONCRETO 3000 PSI TRITURADO FINO IMPERMEAB.</v>
          </cell>
          <cell r="C31" t="str">
            <v>M3</v>
          </cell>
          <cell r="D31">
            <v>476673.32</v>
          </cell>
          <cell r="G31">
            <v>467640</v>
          </cell>
        </row>
        <row r="32">
          <cell r="A32">
            <v>19</v>
          </cell>
          <cell r="B32" t="str">
            <v>CONCRETO 3500 PSI TRITURADO FINO</v>
          </cell>
          <cell r="C32" t="str">
            <v>M3</v>
          </cell>
          <cell r="D32">
            <v>506130.66000000003</v>
          </cell>
          <cell r="G32">
            <v>496530</v>
          </cell>
        </row>
        <row r="33">
          <cell r="A33">
            <v>20</v>
          </cell>
          <cell r="B33" t="str">
            <v>CONCRETO CICLOPEO</v>
          </cell>
          <cell r="C33" t="str">
            <v>M3</v>
          </cell>
          <cell r="D33">
            <v>295938.42</v>
          </cell>
          <cell r="G33">
            <v>290330</v>
          </cell>
        </row>
        <row r="34">
          <cell r="A34">
            <v>21</v>
          </cell>
          <cell r="B34" t="str">
            <v>ESTRUCTURA PARA VALLA INFORMATIVA</v>
          </cell>
          <cell r="C34" t="str">
            <v>GB</v>
          </cell>
          <cell r="D34">
            <v>196323.22</v>
          </cell>
          <cell r="G34">
            <v>192600</v>
          </cell>
        </row>
        <row r="35">
          <cell r="A35">
            <v>22</v>
          </cell>
          <cell r="B35" t="str">
            <v>GEOTEXTIL NO TEJIDO</v>
          </cell>
          <cell r="C35" t="str">
            <v>M2</v>
          </cell>
          <cell r="D35">
            <v>1125.3600000000001</v>
          </cell>
          <cell r="G35">
            <v>1100</v>
          </cell>
        </row>
        <row r="36">
          <cell r="A36">
            <v>23</v>
          </cell>
          <cell r="B36" t="str">
            <v>GRAVA PARTIDA</v>
          </cell>
          <cell r="C36" t="str">
            <v>M3</v>
          </cell>
          <cell r="D36">
            <v>12233.08</v>
          </cell>
          <cell r="G36">
            <v>12000</v>
          </cell>
        </row>
        <row r="37">
          <cell r="A37">
            <v>24</v>
          </cell>
          <cell r="B37" t="str">
            <v>MALLA GAVION TRIPLE TORSION</v>
          </cell>
          <cell r="C37" t="str">
            <v>M2</v>
          </cell>
          <cell r="D37">
            <v>6627.12</v>
          </cell>
          <cell r="G37">
            <v>6500</v>
          </cell>
        </row>
        <row r="38">
          <cell r="A38">
            <v>25</v>
          </cell>
          <cell r="B38" t="str">
            <v>MATERIAL GRANULAR FILTRANTE</v>
          </cell>
          <cell r="C38" t="str">
            <v>M3</v>
          </cell>
          <cell r="D38">
            <v>59123.08</v>
          </cell>
          <cell r="G38">
            <v>58000</v>
          </cell>
        </row>
        <row r="39">
          <cell r="A39">
            <v>26</v>
          </cell>
          <cell r="B39" t="str">
            <v>MORTERO 1:2</v>
          </cell>
          <cell r="C39" t="str">
            <v>M3</v>
          </cell>
          <cell r="D39">
            <v>591428.78</v>
          </cell>
          <cell r="G39">
            <v>580210</v>
          </cell>
        </row>
        <row r="40">
          <cell r="A40">
            <v>27</v>
          </cell>
          <cell r="B40" t="str">
            <v>MORTERO 1:3</v>
          </cell>
          <cell r="C40" t="str">
            <v>M3</v>
          </cell>
          <cell r="D40">
            <v>503254.74</v>
          </cell>
          <cell r="G40">
            <v>493710</v>
          </cell>
        </row>
        <row r="41">
          <cell r="A41">
            <v>28</v>
          </cell>
          <cell r="B41" t="str">
            <v>MORTERO 1:3 IMPERMEABILIZADO</v>
          </cell>
          <cell r="C41" t="str">
            <v>M3</v>
          </cell>
          <cell r="D41">
            <v>573120.84</v>
          </cell>
          <cell r="G41">
            <v>562250</v>
          </cell>
        </row>
        <row r="42">
          <cell r="A42">
            <v>29</v>
          </cell>
          <cell r="B42" t="str">
            <v>MORTERO 1:4</v>
          </cell>
          <cell r="C42" t="str">
            <v>M3</v>
          </cell>
          <cell r="D42">
            <v>452269.68</v>
          </cell>
          <cell r="G42">
            <v>443690</v>
          </cell>
        </row>
        <row r="43">
          <cell r="A43">
            <v>30</v>
          </cell>
          <cell r="B43" t="str">
            <v>MORTERO 1:4 IMPERMEABILIZADO</v>
          </cell>
          <cell r="C43" t="str">
            <v>M3</v>
          </cell>
          <cell r="D43">
            <v>516300.58</v>
          </cell>
          <cell r="G43">
            <v>506510</v>
          </cell>
        </row>
        <row r="44">
          <cell r="A44">
            <v>31</v>
          </cell>
          <cell r="B44" t="str">
            <v>PIEDRA RAJON</v>
          </cell>
          <cell r="C44" t="str">
            <v>M3</v>
          </cell>
          <cell r="D44">
            <v>50964.22</v>
          </cell>
          <cell r="G44">
            <v>50000</v>
          </cell>
        </row>
        <row r="45">
          <cell r="A45">
            <v>32</v>
          </cell>
          <cell r="B45" t="str">
            <v>PLASTOCRETE DM</v>
          </cell>
          <cell r="C45" t="str">
            <v>KG</v>
          </cell>
          <cell r="D45">
            <v>4355.5600000000004</v>
          </cell>
          <cell r="G45">
            <v>4275</v>
          </cell>
        </row>
        <row r="46">
          <cell r="A46">
            <v>33</v>
          </cell>
          <cell r="B46" t="str">
            <v>RECEBO</v>
          </cell>
          <cell r="C46" t="str">
            <v>M3</v>
          </cell>
          <cell r="D46">
            <v>61154.98</v>
          </cell>
          <cell r="G46">
            <v>60000</v>
          </cell>
        </row>
        <row r="47">
          <cell r="A47">
            <v>34</v>
          </cell>
          <cell r="B47" t="str">
            <v>RELLENO SIN CLASIFICAR</v>
          </cell>
          <cell r="C47" t="str">
            <v>M3</v>
          </cell>
          <cell r="D47">
            <v>30582.7</v>
          </cell>
          <cell r="G47">
            <v>30000</v>
          </cell>
        </row>
        <row r="48">
          <cell r="A48">
            <v>35</v>
          </cell>
          <cell r="B48" t="str">
            <v>SIKA 1</v>
          </cell>
          <cell r="C48" t="str">
            <v>KG</v>
          </cell>
          <cell r="D48">
            <v>2719.62</v>
          </cell>
          <cell r="G48">
            <v>2670</v>
          </cell>
        </row>
        <row r="49">
          <cell r="A49">
            <v>36</v>
          </cell>
          <cell r="B49" t="str">
            <v>TRITURADO</v>
          </cell>
          <cell r="C49" t="str">
            <v>M3</v>
          </cell>
          <cell r="D49">
            <v>61154.98</v>
          </cell>
          <cell r="G49">
            <v>60000</v>
          </cell>
        </row>
        <row r="50">
          <cell r="A50">
            <v>37</v>
          </cell>
          <cell r="B50" t="str">
            <v>TUBERÍA DE CONCRETO REFORZADO DE 910 MM DE DIÁMETRO INTERIOR</v>
          </cell>
          <cell r="C50" t="str">
            <v>ML</v>
          </cell>
          <cell r="D50">
            <v>453603.44</v>
          </cell>
          <cell r="G50">
            <v>445000</v>
          </cell>
        </row>
        <row r="51">
          <cell r="A51">
            <v>38</v>
          </cell>
          <cell r="B51" t="str">
            <v>TUBERIA PVC 2"</v>
          </cell>
          <cell r="C51" t="str">
            <v>ML</v>
          </cell>
          <cell r="D51">
            <v>3053.06</v>
          </cell>
          <cell r="G51">
            <v>3000</v>
          </cell>
        </row>
        <row r="52">
          <cell r="A52">
            <v>39</v>
          </cell>
          <cell r="B52" t="str">
            <v>VALLA INFORMATIVA</v>
          </cell>
          <cell r="C52" t="str">
            <v>UND</v>
          </cell>
          <cell r="D52">
            <v>545341.12</v>
          </cell>
          <cell r="G52">
            <v>535000</v>
          </cell>
        </row>
        <row r="53">
          <cell r="A53">
            <v>40</v>
          </cell>
          <cell r="B53" t="str">
            <v>MATERIAL SELECCIONADO</v>
          </cell>
          <cell r="C53" t="str">
            <v>M3</v>
          </cell>
          <cell r="D53">
            <v>14775.560000000001</v>
          </cell>
          <cell r="G53">
            <v>14500</v>
          </cell>
        </row>
        <row r="54">
          <cell r="B54" t="str">
            <v xml:space="preserve">PUNTILLA </v>
          </cell>
          <cell r="C54" t="str">
            <v>LB</v>
          </cell>
          <cell r="D54">
            <v>2500.8000000000002</v>
          </cell>
          <cell r="G54">
            <v>2450</v>
          </cell>
        </row>
        <row r="55">
          <cell r="B55" t="str">
            <v>PASAMANOS EN TUBO GALVANIZADO T.P. D=4"</v>
          </cell>
          <cell r="C55" t="str">
            <v>ML</v>
          </cell>
          <cell r="D55">
            <v>71429.100000000006</v>
          </cell>
          <cell r="G55">
            <v>70079</v>
          </cell>
        </row>
        <row r="56">
          <cell r="B56" t="str">
            <v>ESMALTE DOMESTICO</v>
          </cell>
          <cell r="C56" t="str">
            <v>GAL</v>
          </cell>
          <cell r="D56">
            <v>73231.760000000009</v>
          </cell>
          <cell r="G56">
            <v>71841</v>
          </cell>
        </row>
        <row r="57">
          <cell r="B57" t="str">
            <v>THINNER</v>
          </cell>
          <cell r="C57" t="str">
            <v>GAL</v>
          </cell>
          <cell r="D57">
            <v>17067.96</v>
          </cell>
          <cell r="G57">
            <v>16746</v>
          </cell>
        </row>
        <row r="58">
          <cell r="B58" t="str">
            <v>LIJA DE AGUA No. 100</v>
          </cell>
          <cell r="C58" t="str">
            <v>UND</v>
          </cell>
          <cell r="D58">
            <v>1229.56</v>
          </cell>
          <cell r="G58">
            <v>1207</v>
          </cell>
        </row>
        <row r="59">
          <cell r="B59" t="str">
            <v>GANCHO TEJA ETERNIT</v>
          </cell>
          <cell r="C59" t="str">
            <v>UND</v>
          </cell>
          <cell r="D59">
            <v>1656.78</v>
          </cell>
          <cell r="G59">
            <v>1630</v>
          </cell>
        </row>
        <row r="60">
          <cell r="B60" t="str">
            <v>TABLA CHAPA 18*2*2,70</v>
          </cell>
          <cell r="C60" t="str">
            <v>ML</v>
          </cell>
          <cell r="D60">
            <v>5084.96</v>
          </cell>
          <cell r="G60">
            <v>4990</v>
          </cell>
        </row>
        <row r="61">
          <cell r="B61" t="str">
            <v>BASTIDOR 5*5*4 m</v>
          </cell>
          <cell r="C61" t="str">
            <v>ML</v>
          </cell>
          <cell r="D61">
            <v>2271.56</v>
          </cell>
          <cell r="G61">
            <v>2233</v>
          </cell>
        </row>
        <row r="62">
          <cell r="B62" t="str">
            <v>BISAGRA COBRIZADA 3'' * 1''</v>
          </cell>
          <cell r="C62" t="str">
            <v>UND</v>
          </cell>
          <cell r="D62">
            <v>2271.56</v>
          </cell>
          <cell r="G62">
            <v>2233</v>
          </cell>
        </row>
        <row r="63">
          <cell r="B63" t="str">
            <v>TABLON CATIVO, 30</v>
          </cell>
          <cell r="C63" t="str">
            <v>ML</v>
          </cell>
          <cell r="D63">
            <v>3261.46</v>
          </cell>
          <cell r="G63">
            <v>3200</v>
          </cell>
        </row>
        <row r="64">
          <cell r="B64" t="str">
            <v>PUNTILLA CON CABEZA 2''</v>
          </cell>
          <cell r="C64" t="str">
            <v>LB</v>
          </cell>
          <cell r="D64">
            <v>1531.74</v>
          </cell>
          <cell r="G64">
            <v>1500</v>
          </cell>
        </row>
        <row r="65">
          <cell r="B65" t="str">
            <v>RECEBO B:200</v>
          </cell>
          <cell r="C65" t="str">
            <v>M3</v>
          </cell>
          <cell r="D65">
            <v>24153.56</v>
          </cell>
          <cell r="G65">
            <v>23700</v>
          </cell>
        </row>
        <row r="66">
          <cell r="B66" t="str">
            <v>TEJA ETERNIT No. 6</v>
          </cell>
          <cell r="C66" t="str">
            <v>UND</v>
          </cell>
          <cell r="D66">
            <v>34146.340000000004</v>
          </cell>
          <cell r="G66">
            <v>33500</v>
          </cell>
        </row>
        <row r="67">
          <cell r="B67" t="str">
            <v>VARA DE CLAVO</v>
          </cell>
          <cell r="C67" t="str">
            <v>ML</v>
          </cell>
          <cell r="D67">
            <v>3053.06</v>
          </cell>
          <cell r="G67">
            <v>3000</v>
          </cell>
        </row>
        <row r="68">
          <cell r="B68" t="str">
            <v>RED DE AGUA PROVISIONAL</v>
          </cell>
          <cell r="C68" t="str">
            <v>ML</v>
          </cell>
          <cell r="D68">
            <v>272243.34000000003</v>
          </cell>
          <cell r="G68">
            <v>267078</v>
          </cell>
        </row>
        <row r="69">
          <cell r="B69" t="str">
            <v>LADRILLO H-10</v>
          </cell>
          <cell r="C69" t="str">
            <v>UND</v>
          </cell>
          <cell r="D69">
            <v>1344.18</v>
          </cell>
          <cell r="G69">
            <v>1318</v>
          </cell>
        </row>
        <row r="70">
          <cell r="B70" t="str">
            <v>TUBERIA SANITARIA PVC 4"</v>
          </cell>
          <cell r="C70" t="str">
            <v>ML</v>
          </cell>
          <cell r="D70">
            <v>16421.920000000002</v>
          </cell>
          <cell r="G70">
            <v>16114</v>
          </cell>
        </row>
        <row r="71">
          <cell r="B71" t="str">
            <v>ACCESORIOS SANITARIOS 4"</v>
          </cell>
          <cell r="C71" t="str">
            <v>GL</v>
          </cell>
          <cell r="D71">
            <v>29613.64</v>
          </cell>
          <cell r="G71">
            <v>29056</v>
          </cell>
        </row>
        <row r="72">
          <cell r="B72" t="str">
            <v>LIMPIADOR</v>
          </cell>
          <cell r="C72" t="str">
            <v>28 GMS</v>
          </cell>
          <cell r="D72">
            <v>7752.4800000000005</v>
          </cell>
          <cell r="G72">
            <v>7608</v>
          </cell>
        </row>
        <row r="73">
          <cell r="B73" t="str">
            <v>SOLDADURA</v>
          </cell>
          <cell r="C73" t="str">
            <v>1/128</v>
          </cell>
          <cell r="D73">
            <v>14442.12</v>
          </cell>
          <cell r="G73">
            <v>14166</v>
          </cell>
        </row>
        <row r="74">
          <cell r="B74" t="str">
            <v>TUBERIA SANITARIA PVC 3"</v>
          </cell>
          <cell r="C74" t="str">
            <v>ML</v>
          </cell>
          <cell r="D74">
            <v>8096.34</v>
          </cell>
          <cell r="G74">
            <v>7940</v>
          </cell>
        </row>
        <row r="75">
          <cell r="B75" t="str">
            <v>ACCESORIOS SANITARIOS 3"</v>
          </cell>
          <cell r="C75" t="str">
            <v>GL</v>
          </cell>
          <cell r="D75">
            <v>12055.94</v>
          </cell>
          <cell r="G75">
            <v>11826</v>
          </cell>
        </row>
        <row r="76">
          <cell r="B76" t="str">
            <v>CONJUNTO SANITARIO ACUACER SUNSET COLOR ESP</v>
          </cell>
          <cell r="C76" t="str">
            <v>UND</v>
          </cell>
          <cell r="D76">
            <v>201001.80000000002</v>
          </cell>
          <cell r="G76">
            <v>197192</v>
          </cell>
        </row>
        <row r="77">
          <cell r="B77" t="str">
            <v>LAVAMANOS ACUACER 732  SUNSET COLOR</v>
          </cell>
          <cell r="C77" t="str">
            <v>UND</v>
          </cell>
          <cell r="D77">
            <v>52006.22</v>
          </cell>
          <cell r="G77">
            <v>51018</v>
          </cell>
        </row>
        <row r="78">
          <cell r="B78" t="str">
            <v xml:space="preserve">GRIFERIA </v>
          </cell>
          <cell r="C78" t="str">
            <v>CONJ</v>
          </cell>
          <cell r="D78">
            <v>67417.400000000009</v>
          </cell>
          <cell r="G78">
            <v>66142</v>
          </cell>
        </row>
        <row r="79">
          <cell r="B79" t="str">
            <v xml:space="preserve">TUBERIA PVC 1/2" RDE 9 </v>
          </cell>
          <cell r="C79" t="str">
            <v>ML</v>
          </cell>
          <cell r="D79">
            <v>8888.26</v>
          </cell>
          <cell r="G79">
            <v>8719</v>
          </cell>
        </row>
        <row r="80">
          <cell r="B80" t="str">
            <v xml:space="preserve">ACCESORIOS PVC 1/2" </v>
          </cell>
          <cell r="C80" t="str">
            <v>GL</v>
          </cell>
          <cell r="D80">
            <v>5564.28</v>
          </cell>
          <cell r="G80">
            <v>5463</v>
          </cell>
        </row>
        <row r="81">
          <cell r="B81" t="str">
            <v>TANQUE PLASTICO K-500 LT C/TAPA C/CONEXIONES</v>
          </cell>
          <cell r="C81" t="str">
            <v>UND</v>
          </cell>
          <cell r="D81">
            <v>135855.96</v>
          </cell>
          <cell r="G81">
            <v>133280</v>
          </cell>
        </row>
        <row r="82">
          <cell r="B82" t="str">
            <v>ACCESORIOS HIDRULICOS DEL TANQUE</v>
          </cell>
          <cell r="C82" t="str">
            <v>GL</v>
          </cell>
          <cell r="D82">
            <v>5345.46</v>
          </cell>
          <cell r="G82">
            <v>5246</v>
          </cell>
        </row>
        <row r="83">
          <cell r="B83" t="str">
            <v>TUBERIA CONDUIT 1/2"</v>
          </cell>
          <cell r="C83" t="str">
            <v>ML</v>
          </cell>
          <cell r="D83">
            <v>1083.68</v>
          </cell>
          <cell r="G83">
            <v>1066</v>
          </cell>
        </row>
        <row r="84">
          <cell r="B84" t="str">
            <v>CABLEADO</v>
          </cell>
          <cell r="C84" t="str">
            <v>ML</v>
          </cell>
          <cell r="D84">
            <v>4553.54</v>
          </cell>
          <cell r="G84">
            <v>4470</v>
          </cell>
        </row>
        <row r="85">
          <cell r="B85" t="str">
            <v>CINTA PEGANTE</v>
          </cell>
          <cell r="C85" t="str">
            <v>UND</v>
          </cell>
          <cell r="D85">
            <v>1667.2</v>
          </cell>
          <cell r="G85">
            <v>1635</v>
          </cell>
        </row>
        <row r="86">
          <cell r="B86" t="str">
            <v>ACCESORIO ELECTRICOS SALIDA NORMAL</v>
          </cell>
          <cell r="C86" t="str">
            <v>GL</v>
          </cell>
          <cell r="D86">
            <v>3876.2400000000002</v>
          </cell>
          <cell r="G86">
            <v>3803</v>
          </cell>
        </row>
        <row r="87">
          <cell r="B87" t="str">
            <v>TEJA FIBROCEMENTO</v>
          </cell>
          <cell r="C87" t="str">
            <v>UND</v>
          </cell>
          <cell r="D87">
            <v>27894.34</v>
          </cell>
          <cell r="G87">
            <v>27370</v>
          </cell>
        </row>
        <row r="88">
          <cell r="B88" t="str">
            <v>GANCHOS Y ACCESORIOS</v>
          </cell>
          <cell r="C88" t="str">
            <v>GL</v>
          </cell>
          <cell r="D88">
            <v>1708.88</v>
          </cell>
          <cell r="G88">
            <v>1675</v>
          </cell>
        </row>
        <row r="89">
          <cell r="B89" t="str">
            <v>PUERTA METALICA 0.8 X 2 M</v>
          </cell>
          <cell r="C89" t="str">
            <v>UND</v>
          </cell>
          <cell r="D89">
            <v>190925.66</v>
          </cell>
          <cell r="G89">
            <v>187304</v>
          </cell>
        </row>
        <row r="90">
          <cell r="B90" t="str">
            <v>POZO SEPTICO PREFABRICADO</v>
          </cell>
          <cell r="C90" t="str">
            <v>UND</v>
          </cell>
          <cell r="D90">
            <v>124102.20000000001</v>
          </cell>
          <cell r="G90">
            <v>121751</v>
          </cell>
        </row>
        <row r="91">
          <cell r="B91" t="str">
            <v xml:space="preserve">ACCESORIOS PARA SISTEMA POZO </v>
          </cell>
          <cell r="C91" t="str">
            <v>UND</v>
          </cell>
          <cell r="D91">
            <v>34656.92</v>
          </cell>
          <cell r="G91">
            <v>34000</v>
          </cell>
        </row>
        <row r="92">
          <cell r="B92" t="str">
            <v xml:space="preserve">BALDOSA  EN CERAMICA </v>
          </cell>
          <cell r="C92" t="str">
            <v>M2</v>
          </cell>
          <cell r="D92">
            <v>30551.440000000002</v>
          </cell>
          <cell r="G92">
            <v>29970</v>
          </cell>
        </row>
        <row r="93">
          <cell r="B93" t="str">
            <v>TANQUE SEPTICO 1000L</v>
          </cell>
          <cell r="C93" t="str">
            <v>UND</v>
          </cell>
          <cell r="D93">
            <v>381434.52</v>
          </cell>
          <cell r="G93">
            <v>374200</v>
          </cell>
        </row>
        <row r="94">
          <cell r="B94" t="str">
            <v>TAPA TANQUE SEPTICO</v>
          </cell>
          <cell r="C94" t="str">
            <v>UND</v>
          </cell>
          <cell r="D94">
            <v>126123.68000000001</v>
          </cell>
          <cell r="G94">
            <v>123733</v>
          </cell>
        </row>
        <row r="95">
          <cell r="B95" t="str">
            <v>FALSO FONDO</v>
          </cell>
          <cell r="C95" t="str">
            <v>UND</v>
          </cell>
          <cell r="D95">
            <v>78733.52</v>
          </cell>
          <cell r="G95">
            <v>77240</v>
          </cell>
        </row>
        <row r="96">
          <cell r="B96" t="str">
            <v>TANQUE PARA TRAMPA DE GRASAS 250L</v>
          </cell>
          <cell r="C96" t="str">
            <v>UND</v>
          </cell>
          <cell r="D96">
            <v>26810.66</v>
          </cell>
          <cell r="G96">
            <v>26300</v>
          </cell>
        </row>
        <row r="97">
          <cell r="B97" t="str">
            <v>TAPA PARA TANQUE TRAMPA DE GRASAS</v>
          </cell>
          <cell r="C97" t="str">
            <v>UND</v>
          </cell>
          <cell r="D97">
            <v>33312.74</v>
          </cell>
          <cell r="G97">
            <v>32680</v>
          </cell>
        </row>
        <row r="98">
          <cell r="B98" t="str">
            <v>REJILLA</v>
          </cell>
          <cell r="C98" t="str">
            <v>UND</v>
          </cell>
          <cell r="D98">
            <v>89216.040000000008</v>
          </cell>
          <cell r="G98">
            <v>87520</v>
          </cell>
        </row>
        <row r="99">
          <cell r="B99" t="str">
            <v>TANQUE PARA FILTRO 1000L</v>
          </cell>
          <cell r="C99" t="str">
            <v>UND</v>
          </cell>
          <cell r="D99">
            <v>34656.92</v>
          </cell>
          <cell r="G99">
            <v>34000</v>
          </cell>
        </row>
        <row r="100">
          <cell r="B100" t="str">
            <v>TAPA PARA TANQUE DE FILTRO</v>
          </cell>
          <cell r="C100" t="str">
            <v>UND</v>
          </cell>
          <cell r="D100">
            <v>110379.06</v>
          </cell>
          <cell r="G100">
            <v>108283</v>
          </cell>
        </row>
        <row r="101">
          <cell r="B101" t="str">
            <v>ENCHAPE EN CERAMICA</v>
          </cell>
          <cell r="C101" t="str">
            <v>M2</v>
          </cell>
          <cell r="D101">
            <v>17297.2</v>
          </cell>
          <cell r="G101">
            <v>16970</v>
          </cell>
        </row>
        <row r="102">
          <cell r="B102" t="str">
            <v>PEGACOR BLANCO</v>
          </cell>
          <cell r="C102" t="str">
            <v>KG</v>
          </cell>
          <cell r="D102">
            <v>2354.92</v>
          </cell>
          <cell r="G102">
            <v>2313</v>
          </cell>
        </row>
      </sheetData>
      <sheetData sheetId="64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antidades"/>
      <sheetName val="Lista"/>
      <sheetName val="Concr"/>
      <sheetName val="Salarios"/>
      <sheetName val="APU's"/>
      <sheetName val="MGA "/>
      <sheetName val="Hoja1"/>
    </sheetNames>
    <sheetDataSet>
      <sheetData sheetId="0">
        <row r="12">
          <cell r="A12">
            <v>1</v>
          </cell>
          <cell r="C12" t="str">
            <v>CANCHA</v>
          </cell>
        </row>
        <row r="13">
          <cell r="A13" t="str">
            <v>1.1</v>
          </cell>
          <cell r="C13" t="str">
            <v>PRELIMINARES</v>
          </cell>
          <cell r="G13">
            <v>83612923.25</v>
          </cell>
        </row>
        <row r="14">
          <cell r="A14" t="str">
            <v>1.1.1</v>
          </cell>
          <cell r="C14" t="str">
            <v>VALLA INFORMATIVA</v>
          </cell>
          <cell r="D14" t="str">
            <v>UND</v>
          </cell>
          <cell r="E14">
            <v>5</v>
          </cell>
          <cell r="F14">
            <v>1107420</v>
          </cell>
          <cell r="G14">
            <v>5537100</v>
          </cell>
        </row>
        <row r="15">
          <cell r="A15" t="str">
            <v>1.1.2</v>
          </cell>
          <cell r="C15" t="str">
            <v>LOCALIZACION Y REPLANTEO CANCHAS Y GRADERIAS</v>
          </cell>
          <cell r="D15" t="str">
            <v>M2</v>
          </cell>
          <cell r="E15">
            <v>3325</v>
          </cell>
          <cell r="F15">
            <v>5850</v>
          </cell>
          <cell r="G15">
            <v>19451250</v>
          </cell>
        </row>
        <row r="16">
          <cell r="A16" t="str">
            <v>1.1.3</v>
          </cell>
          <cell r="C16" t="str">
            <v>CERRAMIENTO PROVISIONAL</v>
          </cell>
          <cell r="D16" t="str">
            <v>ML</v>
          </cell>
          <cell r="E16">
            <v>1035.675</v>
          </cell>
          <cell r="F16">
            <v>15590</v>
          </cell>
          <cell r="G16">
            <v>16146173.25</v>
          </cell>
        </row>
        <row r="17">
          <cell r="A17" t="str">
            <v>1.1.4</v>
          </cell>
          <cell r="C17" t="str">
            <v xml:space="preserve">CAMPAMENTO </v>
          </cell>
          <cell r="D17" t="str">
            <v>GL</v>
          </cell>
          <cell r="E17">
            <v>5</v>
          </cell>
          <cell r="F17">
            <v>1148530</v>
          </cell>
          <cell r="G17">
            <v>5742650</v>
          </cell>
        </row>
        <row r="18">
          <cell r="A18" t="str">
            <v>1.1.5</v>
          </cell>
          <cell r="C18" t="str">
            <v>DESCAPOTE MANUAL Y RETIRO DE ESCOMBROS</v>
          </cell>
          <cell r="D18" t="str">
            <v>M2</v>
          </cell>
          <cell r="E18">
            <v>6525</v>
          </cell>
          <cell r="F18">
            <v>5630</v>
          </cell>
          <cell r="G18">
            <v>36735750</v>
          </cell>
        </row>
        <row r="19">
          <cell r="A19" t="str">
            <v>1.2</v>
          </cell>
          <cell r="C19" t="str">
            <v>EXCAVACIONES Y RELLENOS</v>
          </cell>
          <cell r="G19">
            <v>289967643.91000003</v>
          </cell>
        </row>
        <row r="20">
          <cell r="A20" t="str">
            <v>1.2.1</v>
          </cell>
          <cell r="C20" t="str">
            <v>ESCARIFICACION DE LA LOSA</v>
          </cell>
          <cell r="D20" t="str">
            <v>M2</v>
          </cell>
          <cell r="E20">
            <v>3325</v>
          </cell>
          <cell r="F20">
            <v>78810</v>
          </cell>
          <cell r="G20">
            <v>262043250</v>
          </cell>
        </row>
        <row r="21">
          <cell r="A21" t="str">
            <v>1.2.2</v>
          </cell>
          <cell r="C21" t="str">
            <v>MORTERO DE 3000 PSI PARA LOSA</v>
          </cell>
          <cell r="D21" t="str">
            <v>M2</v>
          </cell>
          <cell r="E21">
            <v>99.75</v>
          </cell>
          <cell r="F21">
            <v>91510</v>
          </cell>
          <cell r="G21">
            <v>9128122.5</v>
          </cell>
        </row>
        <row r="22">
          <cell r="A22" t="str">
            <v>1.2.3</v>
          </cell>
          <cell r="C22" t="str">
            <v>EXCAVACIONES A MANO EN SECO EN MATERIAL COMUN INCLUYE RETIRO</v>
          </cell>
          <cell r="D22" t="str">
            <v>M3</v>
          </cell>
          <cell r="E22">
            <v>23.300999999999998</v>
          </cell>
          <cell r="F22">
            <v>18410</v>
          </cell>
          <cell r="G22">
            <v>428971.41</v>
          </cell>
        </row>
        <row r="23">
          <cell r="A23" t="str">
            <v>1.2.4</v>
          </cell>
          <cell r="C23" t="str">
            <v>RELLENO COMPACTADO CON MATERIAL SELECCIONADO</v>
          </cell>
          <cell r="D23" t="str">
            <v>M3</v>
          </cell>
          <cell r="E23">
            <v>332.5</v>
          </cell>
          <cell r="F23">
            <v>55240</v>
          </cell>
          <cell r="G23">
            <v>18367300</v>
          </cell>
        </row>
        <row r="24">
          <cell r="A24">
            <v>1.3</v>
          </cell>
          <cell r="C24" t="str">
            <v>CIMENTACION</v>
          </cell>
          <cell r="G24">
            <v>194753080.67500001</v>
          </cell>
        </row>
        <row r="25">
          <cell r="A25" t="str">
            <v>1.3.1</v>
          </cell>
          <cell r="C25" t="str">
            <v>CONCRETO 2500 PSI PARA SOLADOS</v>
          </cell>
          <cell r="D25" t="str">
            <v>M3</v>
          </cell>
          <cell r="E25">
            <v>51.783749999999998</v>
          </cell>
          <cell r="F25">
            <v>467620</v>
          </cell>
          <cell r="G25">
            <v>24215117.175000001</v>
          </cell>
        </row>
        <row r="26">
          <cell r="A26" t="str">
            <v>1.3.2</v>
          </cell>
          <cell r="C26" t="str">
            <v>ACERO REFUERZO FIGURADO PDR-60</v>
          </cell>
          <cell r="D26" t="str">
            <v>KG</v>
          </cell>
          <cell r="E26">
            <v>8098.55</v>
          </cell>
          <cell r="F26">
            <v>4290</v>
          </cell>
          <cell r="G26">
            <v>34742779.5</v>
          </cell>
        </row>
        <row r="27">
          <cell r="A27" t="str">
            <v>1.3.3</v>
          </cell>
          <cell r="C27" t="str">
            <v>CONCRETO DE 3000 PSI PARA LOSA</v>
          </cell>
          <cell r="D27" t="str">
            <v>M2</v>
          </cell>
          <cell r="E27">
            <v>332.5</v>
          </cell>
          <cell r="F27">
            <v>407290</v>
          </cell>
          <cell r="G27">
            <v>135423925</v>
          </cell>
        </row>
        <row r="28">
          <cell r="A28" t="str">
            <v>1.3.4</v>
          </cell>
          <cell r="C28" t="str">
            <v>CONCRETO CICLOPEO 3000 PSI</v>
          </cell>
          <cell r="D28" t="str">
            <v>M3</v>
          </cell>
          <cell r="E28">
            <v>1.05</v>
          </cell>
          <cell r="F28">
            <v>353580</v>
          </cell>
          <cell r="G28">
            <v>371259</v>
          </cell>
        </row>
        <row r="29">
          <cell r="A29">
            <v>1.4</v>
          </cell>
          <cell r="C29" t="str">
            <v>ESTRUCTURAS METALICAS</v>
          </cell>
          <cell r="G29">
            <v>110355436</v>
          </cell>
        </row>
        <row r="30">
          <cell r="A30" t="str">
            <v>1.4.1</v>
          </cell>
          <cell r="C30" t="str">
            <v>CORREA METALICA 3" X  1 1/2" CAL 18 INCLUYE PINTURA Y ANTICORROSIVO</v>
          </cell>
          <cell r="D30" t="str">
            <v>ML</v>
          </cell>
          <cell r="E30">
            <v>360</v>
          </cell>
          <cell r="F30">
            <v>78990</v>
          </cell>
          <cell r="G30">
            <v>28436400</v>
          </cell>
        </row>
        <row r="31">
          <cell r="A31" t="str">
            <v>1.4.2</v>
          </cell>
          <cell r="C31" t="str">
            <v>COLUMNA EN TUBO METALICO 9X9 CM e=3 mm INCLUYE PINTURA Y ANTICORROSIVO</v>
          </cell>
          <cell r="D31" t="str">
            <v>ML</v>
          </cell>
          <cell r="E31">
            <v>206.1</v>
          </cell>
          <cell r="F31">
            <v>306260</v>
          </cell>
          <cell r="G31">
            <v>63120186</v>
          </cell>
        </row>
        <row r="32">
          <cell r="A32" t="str">
            <v>1.4.3</v>
          </cell>
          <cell r="C32" t="str">
            <v xml:space="preserve">SUMINISTRO E INSTALACION DE LA ESTRUCTURA METALICA DEPORTIVA MULTIF TABLERO FIBRA DE VIDRIO.
</v>
          </cell>
          <cell r="D32" t="str">
            <v>UND</v>
          </cell>
          <cell r="E32">
            <v>5</v>
          </cell>
          <cell r="F32">
            <v>3448560</v>
          </cell>
          <cell r="G32">
            <v>17242800</v>
          </cell>
        </row>
        <row r="33">
          <cell r="A33" t="str">
            <v>1.4.4</v>
          </cell>
          <cell r="C33" t="str">
            <v>PUERTA Y MARCO METALICO 0,7 X 2 M</v>
          </cell>
          <cell r="D33" t="str">
            <v>M2</v>
          </cell>
          <cell r="E33">
            <v>5</v>
          </cell>
          <cell r="F33">
            <v>311210</v>
          </cell>
          <cell r="G33">
            <v>1556050</v>
          </cell>
        </row>
        <row r="34">
          <cell r="A34">
            <v>1.5</v>
          </cell>
          <cell r="C34" t="str">
            <v>CUBIERTA</v>
          </cell>
          <cell r="G34">
            <v>34784400</v>
          </cell>
        </row>
        <row r="35">
          <cell r="A35" t="str">
            <v>1.5.1</v>
          </cell>
          <cell r="C35" t="str">
            <v>TEJA TERMOACUSTICA</v>
          </cell>
          <cell r="D35" t="str">
            <v>M2</v>
          </cell>
          <cell r="E35">
            <v>360</v>
          </cell>
          <cell r="F35">
            <v>67420</v>
          </cell>
          <cell r="G35">
            <v>24271200</v>
          </cell>
        </row>
        <row r="36">
          <cell r="A36" t="str">
            <v>1.5.2</v>
          </cell>
          <cell r="C36" t="str">
            <v>CANAL LAMINA COLD ROLLED C.20 CON ANTICORROSIVO Y PINTURA</v>
          </cell>
          <cell r="D36" t="str">
            <v>ML</v>
          </cell>
          <cell r="E36">
            <v>120</v>
          </cell>
          <cell r="F36">
            <v>87610</v>
          </cell>
          <cell r="G36">
            <v>10513200</v>
          </cell>
        </row>
        <row r="37">
          <cell r="A37">
            <v>1.6</v>
          </cell>
          <cell r="C37" t="str">
            <v>PINTURA</v>
          </cell>
          <cell r="G37">
            <v>2831450</v>
          </cell>
        </row>
        <row r="38">
          <cell r="A38" t="str">
            <v>1.6.1</v>
          </cell>
          <cell r="C38" t="str">
            <v>DEMARCACION CANCHA POLIFUNCIONAL, PINTURA TRAFICO PESADO</v>
          </cell>
          <cell r="D38" t="str">
            <v>GL</v>
          </cell>
          <cell r="E38">
            <v>5</v>
          </cell>
          <cell r="F38">
            <v>566290</v>
          </cell>
          <cell r="G38">
            <v>2831450</v>
          </cell>
        </row>
        <row r="39">
          <cell r="C39" t="str">
            <v>SUBTOTAL CAPITULO 1</v>
          </cell>
          <cell r="G39">
            <v>716304933.83500004</v>
          </cell>
        </row>
        <row r="40">
          <cell r="A40">
            <v>2</v>
          </cell>
          <cell r="C40" t="str">
            <v xml:space="preserve">GRADERIAS
</v>
          </cell>
        </row>
        <row r="41">
          <cell r="A41">
            <v>2.1</v>
          </cell>
          <cell r="C41" t="str">
            <v xml:space="preserve">EXCAVACIONES
</v>
          </cell>
          <cell r="G41">
            <v>1137738</v>
          </cell>
        </row>
        <row r="42">
          <cell r="A42" t="str">
            <v>2.1.1</v>
          </cell>
          <cell r="C42" t="str">
            <v>EXCAV. SECAS EN TIERRA Y CONGLOMERADO MANUAL INCLUYE RETIRO</v>
          </cell>
          <cell r="D42" t="str">
            <v>M3</v>
          </cell>
          <cell r="E42">
            <v>61.8</v>
          </cell>
          <cell r="F42">
            <v>18410</v>
          </cell>
          <cell r="G42">
            <v>1137738</v>
          </cell>
        </row>
        <row r="43">
          <cell r="A43">
            <v>2.2000000000000002</v>
          </cell>
          <cell r="C43" t="str">
            <v xml:space="preserve">ESTRUCTURA EN CONCRETO GRADERIAS
</v>
          </cell>
          <cell r="G43">
            <v>165799611</v>
          </cell>
        </row>
        <row r="44">
          <cell r="A44" t="str">
            <v>2.2.1</v>
          </cell>
          <cell r="C44" t="str">
            <v>CONCRETO 2500 PSI PARA SOLADOS</v>
          </cell>
          <cell r="D44" t="str">
            <v>M3</v>
          </cell>
          <cell r="E44">
            <v>2.5499999999999998</v>
          </cell>
          <cell r="F44">
            <v>441160</v>
          </cell>
          <cell r="G44">
            <v>1124958</v>
          </cell>
        </row>
        <row r="45">
          <cell r="A45" t="str">
            <v>2.2.2</v>
          </cell>
          <cell r="C45" t="str">
            <v xml:space="preserve">CONCRETO CICLOPEO 3000 PSI
</v>
          </cell>
          <cell r="D45" t="str">
            <v>M3</v>
          </cell>
          <cell r="E45">
            <v>26.349999999999998</v>
          </cell>
          <cell r="F45">
            <v>353580</v>
          </cell>
          <cell r="G45">
            <v>9316833</v>
          </cell>
        </row>
        <row r="46">
          <cell r="A46" t="str">
            <v>2.2.3</v>
          </cell>
          <cell r="C46" t="str">
            <v>PEDESTALES CONCRETO 3000 PSI 30X30 INCLUYE TORNILLOS Y PLATINA DE ANCLAJE</v>
          </cell>
          <cell r="D46" t="str">
            <v>UND</v>
          </cell>
          <cell r="E46">
            <v>30</v>
          </cell>
          <cell r="F46">
            <v>502020</v>
          </cell>
          <cell r="G46">
            <v>15060600</v>
          </cell>
        </row>
        <row r="47">
          <cell r="A47" t="str">
            <v>2.2.4</v>
          </cell>
          <cell r="C47" t="str">
            <v xml:space="preserve">PLAQUETA PARA GRADERIAS e=0,10M Y A=0,80M,   INCLUYE MINERAL DE ACABADO
</v>
          </cell>
          <cell r="D47" t="str">
            <v>M2</v>
          </cell>
          <cell r="E47">
            <v>288</v>
          </cell>
          <cell r="F47">
            <v>324090</v>
          </cell>
          <cell r="G47">
            <v>93337920</v>
          </cell>
        </row>
        <row r="48">
          <cell r="A48" t="str">
            <v>2.2.5</v>
          </cell>
          <cell r="C48" t="str">
            <v xml:space="preserve">ACERO REFUERZO FIGURADO PDR 60
</v>
          </cell>
          <cell r="D48" t="str">
            <v>KG</v>
          </cell>
          <cell r="E48">
            <v>7010</v>
          </cell>
          <cell r="F48">
            <v>4290</v>
          </cell>
          <cell r="G48">
            <v>30072900</v>
          </cell>
        </row>
        <row r="49">
          <cell r="A49" t="str">
            <v>2.2.6</v>
          </cell>
          <cell r="C49" t="str">
            <v xml:space="preserve">CUNETA EN CONCRETO
</v>
          </cell>
          <cell r="D49" t="str">
            <v>ML</v>
          </cell>
          <cell r="E49">
            <v>320</v>
          </cell>
          <cell r="F49">
            <v>52770</v>
          </cell>
          <cell r="G49">
            <v>16886400</v>
          </cell>
        </row>
        <row r="50">
          <cell r="A50">
            <v>2.2999999999999998</v>
          </cell>
          <cell r="C50" t="str">
            <v>MAMPOSTERIA GRADERIA</v>
          </cell>
          <cell r="G50">
            <v>4532550</v>
          </cell>
        </row>
        <row r="51">
          <cell r="A51" t="str">
            <v>2.3.1</v>
          </cell>
          <cell r="C51" t="str">
            <v>MAMPOSTERIA GRADERIA</v>
          </cell>
          <cell r="D51" t="str">
            <v>M2</v>
          </cell>
          <cell r="E51">
            <v>100.5</v>
          </cell>
          <cell r="F51">
            <v>45100</v>
          </cell>
          <cell r="G51">
            <v>4532550</v>
          </cell>
        </row>
        <row r="52">
          <cell r="A52">
            <v>2.4</v>
          </cell>
          <cell r="C52" t="str">
            <v xml:space="preserve">PINTURA GRADERIAS
</v>
          </cell>
          <cell r="G52">
            <v>1482273.0000000002</v>
          </cell>
        </row>
        <row r="53">
          <cell r="A53" t="str">
            <v>2.4.1</v>
          </cell>
          <cell r="C53" t="str">
            <v xml:space="preserve">PINTURA EN ESMALTE PARA GRADERIAS
</v>
          </cell>
          <cell r="D53" t="str">
            <v>M2</v>
          </cell>
          <cell r="E53">
            <v>200.85000000000002</v>
          </cell>
          <cell r="F53">
            <v>7380</v>
          </cell>
          <cell r="G53">
            <v>1482273.0000000002</v>
          </cell>
        </row>
        <row r="54">
          <cell r="C54" t="str">
            <v>SUBTOTAL CAPITULO 2</v>
          </cell>
          <cell r="G54">
            <v>172952172</v>
          </cell>
        </row>
        <row r="55">
          <cell r="A55">
            <v>3</v>
          </cell>
          <cell r="C55" t="str">
            <v xml:space="preserve">MALLA PROTECTORA
</v>
          </cell>
        </row>
        <row r="56">
          <cell r="A56">
            <v>3.1</v>
          </cell>
          <cell r="C56" t="str">
            <v xml:space="preserve">EXCAVACIONES
</v>
          </cell>
          <cell r="G56">
            <v>429002.47687499993</v>
          </cell>
        </row>
        <row r="57">
          <cell r="A57" t="str">
            <v>3.1.1</v>
          </cell>
          <cell r="C57" t="str">
            <v xml:space="preserve">EXCAV. SECAS EN TIERRA Y  CONGLOMERADO MANUAL INC RETIRO
</v>
          </cell>
          <cell r="D57" t="str">
            <v>M3</v>
          </cell>
          <cell r="E57">
            <v>23.302687499999998</v>
          </cell>
          <cell r="F57">
            <v>18410</v>
          </cell>
          <cell r="G57">
            <v>429002.47687499993</v>
          </cell>
        </row>
        <row r="58">
          <cell r="A58">
            <v>3.2</v>
          </cell>
          <cell r="C58" t="str">
            <v>ESTRUCTURAS EN CONCRETO</v>
          </cell>
          <cell r="G58">
            <v>28604437.284374997</v>
          </cell>
        </row>
        <row r="59">
          <cell r="A59" t="str">
            <v>3.2.1</v>
          </cell>
          <cell r="C59" t="str">
            <v xml:space="preserve">CONCRETO CICLOPEO 3000 PSI
</v>
          </cell>
          <cell r="D59" t="str">
            <v>M3</v>
          </cell>
          <cell r="E59">
            <v>23.302687499999998</v>
          </cell>
          <cell r="F59">
            <v>353580</v>
          </cell>
          <cell r="G59">
            <v>8239364.2462499989</v>
          </cell>
        </row>
        <row r="60">
          <cell r="A60" t="str">
            <v>3.2.2</v>
          </cell>
          <cell r="C60" t="str">
            <v xml:space="preserve">VIGA DE CIMENTACION 0.25 X 0.30 cm EN CONCRETO DE 3000 PSI
</v>
          </cell>
          <cell r="D60" t="str">
            <v>ML</v>
          </cell>
          <cell r="E60">
            <v>7.7675624999999995</v>
          </cell>
          <cell r="F60">
            <v>56400</v>
          </cell>
          <cell r="G60">
            <v>438090.52499999997</v>
          </cell>
        </row>
        <row r="61">
          <cell r="A61" t="str">
            <v>3.2.3</v>
          </cell>
          <cell r="C61" t="str">
            <v xml:space="preserve">ALFAJIA EN CONCRETO 3000 PSI
</v>
          </cell>
          <cell r="D61" t="str">
            <v>ML</v>
          </cell>
          <cell r="E61">
            <v>258.91874999999999</v>
          </cell>
          <cell r="F61">
            <v>34780</v>
          </cell>
          <cell r="G61">
            <v>9005194.125</v>
          </cell>
        </row>
        <row r="62">
          <cell r="A62" t="str">
            <v>3.2.4</v>
          </cell>
          <cell r="C62" t="str">
            <v>CONCRETO 3000 PSI PARA COLUMNETAS</v>
          </cell>
          <cell r="D62" t="str">
            <v>ML</v>
          </cell>
          <cell r="E62">
            <v>122.98640624999999</v>
          </cell>
          <cell r="F62">
            <v>30980</v>
          </cell>
          <cell r="G62">
            <v>3810118.8656249996</v>
          </cell>
        </row>
        <row r="63">
          <cell r="A63" t="str">
            <v>3.2.5</v>
          </cell>
          <cell r="C63" t="str">
            <v xml:space="preserve">CONCRETO 2500 PSI PARA SOLADOS
</v>
          </cell>
          <cell r="D63" t="str">
            <v>M3</v>
          </cell>
          <cell r="E63">
            <v>3.8837812499999997</v>
          </cell>
          <cell r="F63">
            <v>441160</v>
          </cell>
          <cell r="G63">
            <v>1713368.9362499998</v>
          </cell>
        </row>
        <row r="64">
          <cell r="A64" t="str">
            <v>3.2.6</v>
          </cell>
          <cell r="C64" t="str">
            <v xml:space="preserve">ACERO REFUERZO FIGURADO PDR 60
</v>
          </cell>
          <cell r="D64" t="str">
            <v>KG</v>
          </cell>
          <cell r="E64">
            <v>1258.3451250000001</v>
          </cell>
          <cell r="F64">
            <v>4290</v>
          </cell>
          <cell r="G64">
            <v>5398300.5862500006</v>
          </cell>
        </row>
        <row r="65">
          <cell r="A65">
            <v>3.3</v>
          </cell>
          <cell r="C65" t="str">
            <v>MAMPOSTERIA MALLA PROTECTORA</v>
          </cell>
          <cell r="G65">
            <v>9984036.4593749996</v>
          </cell>
        </row>
        <row r="66">
          <cell r="A66" t="str">
            <v>3.3.1</v>
          </cell>
          <cell r="C66" t="str">
            <v xml:space="preserve">MURO EN LADRILLO PRENSADO A LA VISTA DOS CARAS  e= 0.12
</v>
          </cell>
          <cell r="D66" t="str">
            <v>M2</v>
          </cell>
          <cell r="E66">
            <v>221.37553124999999</v>
          </cell>
          <cell r="F66">
            <v>45100</v>
          </cell>
          <cell r="G66">
            <v>9984036.4593749996</v>
          </cell>
        </row>
        <row r="67">
          <cell r="A67">
            <v>3.4</v>
          </cell>
          <cell r="C67" t="str">
            <v>CARPINTERIA METALICA</v>
          </cell>
          <cell r="G67">
            <v>226418232.82499996</v>
          </cell>
        </row>
        <row r="68">
          <cell r="A68" t="str">
            <v>3.4.1</v>
          </cell>
          <cell r="C68" t="str">
            <v>MODULO MALLA ESLABONADA SOBRE TUBO GALVANIZADO 2" Y ANG DE 1 1/4" X 3/16"
PLATINA DE 1/2" X 1/8" INC. ANTICORROSIVO Y PINTURA</v>
          </cell>
          <cell r="D68" t="str">
            <v>M2</v>
          </cell>
          <cell r="E68">
            <v>1048.6209374999999</v>
          </cell>
          <cell r="F68">
            <v>215920</v>
          </cell>
          <cell r="G68">
            <v>226418232.82499996</v>
          </cell>
        </row>
        <row r="69">
          <cell r="C69" t="str">
            <v>SUBTOTAL CAPITULO 3</v>
          </cell>
          <cell r="G69">
            <v>265435709.04562497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"/>
      <sheetName val="C. Obra Pontones"/>
      <sheetName val="C. Obra Box"/>
      <sheetName val="PRESUPUESTO"/>
      <sheetName val="L.APUS"/>
      <sheetName val="1.1.1"/>
      <sheetName val="1.1.2"/>
      <sheetName val="1.2.1"/>
      <sheetName val="1.2.2"/>
      <sheetName val="1.2.3"/>
      <sheetName val="1.3.1"/>
      <sheetName val="1.3.2"/>
      <sheetName val="1.3.3"/>
      <sheetName val="1.4.1"/>
      <sheetName val="1.5.1"/>
      <sheetName val="1.6.1"/>
      <sheetName val="2.1.1"/>
      <sheetName val="2.1.2"/>
      <sheetName val="2.1.3"/>
      <sheetName val="2.2.1"/>
      <sheetName val="2.2.2"/>
      <sheetName val="2.3.1"/>
      <sheetName val="2.3.2"/>
      <sheetName val="2.3.3"/>
      <sheetName val="2.3.4"/>
      <sheetName val="2.4.1"/>
      <sheetName val="2.5.1"/>
      <sheetName val="2.6.1"/>
      <sheetName val="MAT.CON"/>
      <sheetName val="EQUIPOS"/>
      <sheetName val="TRANSPORTE"/>
      <sheetName val="SALARIOS HH"/>
      <sheetName val="Concr"/>
      <sheetName val="ARTICULO"/>
      <sheetName val="LISTADOS"/>
      <sheetName val="DATOS"/>
      <sheetName val="MUnicipios"/>
      <sheetName val="Salarios"/>
      <sheetName val="MGA"/>
      <sheetName val="Cronograma y Flujo"/>
      <sheetName val="Hoja1"/>
      <sheetName val="Hoja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4">
          <cell r="B14">
            <v>0</v>
          </cell>
          <cell r="C14">
            <v>0</v>
          </cell>
          <cell r="D14">
            <v>0</v>
          </cell>
        </row>
        <row r="15">
          <cell r="B15" t="str">
            <v xml:space="preserve">ACARREO </v>
          </cell>
          <cell r="C15">
            <v>0</v>
          </cell>
          <cell r="D15">
            <v>1670</v>
          </cell>
        </row>
        <row r="16">
          <cell r="B16" t="str">
            <v>ACARREO VARIOS</v>
          </cell>
          <cell r="C16">
            <v>0</v>
          </cell>
          <cell r="D16">
            <v>1670</v>
          </cell>
        </row>
        <row r="17">
          <cell r="B17" t="str">
            <v>CAMION</v>
          </cell>
          <cell r="C17">
            <v>0</v>
          </cell>
          <cell r="D17">
            <v>1670</v>
          </cell>
        </row>
        <row r="18">
          <cell r="B18" t="str">
            <v xml:space="preserve">FLETE ARENA </v>
          </cell>
          <cell r="C18">
            <v>0</v>
          </cell>
          <cell r="D18">
            <v>2170</v>
          </cell>
        </row>
        <row r="19">
          <cell r="B19" t="str">
            <v>FLETE CEMENTO</v>
          </cell>
          <cell r="C19">
            <v>0</v>
          </cell>
          <cell r="D19">
            <v>1110</v>
          </cell>
        </row>
        <row r="20">
          <cell r="B20" t="str">
            <v>FLETES</v>
          </cell>
          <cell r="C20">
            <v>0</v>
          </cell>
          <cell r="D20">
            <v>1110</v>
          </cell>
        </row>
        <row r="21">
          <cell r="B21" t="str">
            <v>PEAJE</v>
          </cell>
          <cell r="C21">
            <v>0</v>
          </cell>
          <cell r="D21">
            <v>1380</v>
          </cell>
        </row>
        <row r="22">
          <cell r="B22" t="str">
            <v>TRANSPORTE ARENA</v>
          </cell>
          <cell r="C22">
            <v>0</v>
          </cell>
          <cell r="D22">
            <v>1220</v>
          </cell>
        </row>
        <row r="23">
          <cell r="B23" t="str">
            <v>TRANSPORTE BARRANDA METALICA</v>
          </cell>
          <cell r="C23">
            <v>0</v>
          </cell>
          <cell r="D23">
            <v>1670</v>
          </cell>
        </row>
        <row r="24">
          <cell r="B24" t="str">
            <v>TRANSPORTE DESMONTE Y LIMPIEZA</v>
          </cell>
          <cell r="C24">
            <v>0</v>
          </cell>
          <cell r="D24">
            <v>3330</v>
          </cell>
        </row>
        <row r="25">
          <cell r="B25" t="str">
            <v>TRANSPORTE EXCAVACIONES VARIAS</v>
          </cell>
          <cell r="C25">
            <v>0</v>
          </cell>
          <cell r="D25">
            <v>1110</v>
          </cell>
        </row>
        <row r="26">
          <cell r="B26" t="str">
            <v>TRANSPORTE INTERNO</v>
          </cell>
          <cell r="C26">
            <v>0</v>
          </cell>
          <cell r="D26">
            <v>1110</v>
          </cell>
        </row>
        <row r="27">
          <cell r="B27" t="str">
            <v>TRANSPORTE MATERIA ORGANICA Y ESCOMBROS</v>
          </cell>
          <cell r="C27">
            <v>0</v>
          </cell>
          <cell r="D27">
            <v>2000</v>
          </cell>
        </row>
        <row r="28">
          <cell r="B28" t="str">
            <v>TRANSPORTE MATERIAL BASE</v>
          </cell>
          <cell r="C28">
            <v>0</v>
          </cell>
          <cell r="D28">
            <v>2000</v>
          </cell>
        </row>
        <row r="29">
          <cell r="B29" t="str">
            <v>TRANSPORTE MATERIAL DE EXPLANACIÓN DIST &gt; 1000 MTS</v>
          </cell>
          <cell r="C29">
            <v>0</v>
          </cell>
          <cell r="D29">
            <v>1110</v>
          </cell>
        </row>
        <row r="30">
          <cell r="B30" t="str">
            <v>TRANSPORTE MATERIAL DE RIO</v>
          </cell>
          <cell r="C30">
            <v>0</v>
          </cell>
          <cell r="D30">
            <v>1220</v>
          </cell>
        </row>
        <row r="31">
          <cell r="B31" t="str">
            <v>TRANSPORTE MATERIAL SELECCIONADO PARA RELLENO</v>
          </cell>
          <cell r="C31">
            <v>0</v>
          </cell>
          <cell r="D31">
            <v>1220</v>
          </cell>
        </row>
        <row r="32">
          <cell r="B32" t="str">
            <v xml:space="preserve">TRANSPORTE MATERIAL SOBRANTE </v>
          </cell>
          <cell r="C32">
            <v>0</v>
          </cell>
          <cell r="D32">
            <v>4330</v>
          </cell>
        </row>
        <row r="33">
          <cell r="B33" t="str">
            <v>TRANSPORTE MATERIAL SUBASE</v>
          </cell>
          <cell r="C33">
            <v>0</v>
          </cell>
          <cell r="D33">
            <v>4330</v>
          </cell>
        </row>
        <row r="34">
          <cell r="B34" t="str">
            <v>TRANSPORTE MEZCLA DENSA EN CALIENTE MDC-2</v>
          </cell>
          <cell r="C34">
            <v>0</v>
          </cell>
          <cell r="D34">
            <v>71090</v>
          </cell>
        </row>
        <row r="35">
          <cell r="B35" t="str">
            <v>TRANSPORTE TRITURADO</v>
          </cell>
          <cell r="C35">
            <v>0</v>
          </cell>
          <cell r="D35">
            <v>266490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PU's"/>
      <sheetName val="Cantidades"/>
      <sheetName val="Concr"/>
      <sheetName val="Salarios"/>
      <sheetName val="Cronograma"/>
      <sheetName val="real"/>
      <sheetName val="Lista"/>
      <sheetName val="Copia de Resumen"/>
      <sheetName val="Cronograma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ORROS"/>
      <sheetName val="APU's"/>
      <sheetName val="Salarios"/>
      <sheetName val="real"/>
      <sheetName val="Concr"/>
      <sheetName val="Lista"/>
      <sheetName val="APUS CONC Y MORT"/>
      <sheetName val="1,1"/>
      <sheetName val="1,2"/>
      <sheetName val="1.3"/>
      <sheetName val="1.4"/>
      <sheetName val="1,5"/>
      <sheetName val="1,6"/>
      <sheetName val="2,1"/>
      <sheetName val="2,2"/>
      <sheetName val="2,3"/>
      <sheetName val="2,4"/>
      <sheetName val="2,5"/>
      <sheetName val="2,6"/>
      <sheetName val="2,7"/>
      <sheetName val="2,8"/>
      <sheetName val="2,9"/>
      <sheetName val="3,1"/>
      <sheetName val="3,2"/>
      <sheetName val="3,3"/>
      <sheetName val="3.4"/>
      <sheetName val="3,5"/>
      <sheetName val="3.6"/>
      <sheetName val="3.7"/>
      <sheetName val="3.8"/>
      <sheetName val="3,9"/>
      <sheetName val="4.1"/>
      <sheetName val="4.2"/>
      <sheetName val="4.3"/>
      <sheetName val="4.4"/>
      <sheetName val="Hoja1"/>
      <sheetName val="Cronogramaa"/>
      <sheetName val="Hoja2"/>
    </sheetNames>
    <sheetDataSet>
      <sheetData sheetId="0">
        <row r="11">
          <cell r="C11" t="str">
            <v>mes</v>
          </cell>
        </row>
        <row r="40">
          <cell r="A40">
            <v>4.0999999999999996</v>
          </cell>
        </row>
        <row r="41">
          <cell r="A41">
            <v>4.2</v>
          </cell>
        </row>
        <row r="42">
          <cell r="A42">
            <v>4.3</v>
          </cell>
        </row>
        <row r="49">
          <cell r="D49">
            <v>0.25</v>
          </cell>
        </row>
        <row r="50">
          <cell r="D50">
            <v>0.05</v>
          </cell>
        </row>
        <row r="51">
          <cell r="D51">
            <v>0.05</v>
          </cell>
        </row>
      </sheetData>
      <sheetData sheetId="1">
        <row r="3">
          <cell r="D3" t="str">
            <v>MUNICIPIO DE RIONEGRO</v>
          </cell>
        </row>
      </sheetData>
      <sheetData sheetId="2"/>
      <sheetData sheetId="3"/>
      <sheetData sheetId="4"/>
      <sheetData sheetId="5">
        <row r="43">
          <cell r="D43">
            <v>3600</v>
          </cell>
        </row>
        <row r="64">
          <cell r="D64">
            <v>586</v>
          </cell>
        </row>
        <row r="124">
          <cell r="D124">
            <v>523089</v>
          </cell>
        </row>
        <row r="210">
          <cell r="D210">
            <v>38146</v>
          </cell>
        </row>
        <row r="211">
          <cell r="D211">
            <v>56802</v>
          </cell>
        </row>
        <row r="316">
          <cell r="B316" t="str">
            <v>AUXILIAR DE ELECTRICISTA</v>
          </cell>
        </row>
        <row r="317">
          <cell r="D317">
            <v>4311</v>
          </cell>
        </row>
        <row r="321">
          <cell r="B321" t="str">
            <v>ELECTRICISTA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3204"/>
  <sheetViews>
    <sheetView view="pageBreakPreview" topLeftCell="A2521" zoomScaleNormal="100" zoomScaleSheetLayoutView="100" workbookViewId="0">
      <selection activeCell="N2931" sqref="N2931"/>
    </sheetView>
  </sheetViews>
  <sheetFormatPr baseColWidth="10" defaultRowHeight="12.75"/>
  <cols>
    <col min="1" max="1" width="5.7109375" style="1" customWidth="1"/>
    <col min="2" max="2" width="6.28515625" style="1" customWidth="1"/>
    <col min="3" max="3" width="5.85546875" style="1" customWidth="1"/>
    <col min="4" max="4" width="4.7109375" style="1" customWidth="1"/>
    <col min="5" max="5" width="8.7109375" style="1" customWidth="1"/>
    <col min="6" max="6" width="5" style="1" customWidth="1"/>
    <col min="7" max="7" width="22.5703125" style="1" customWidth="1"/>
    <col min="8" max="8" width="6.28515625" style="1" customWidth="1"/>
    <col min="9" max="9" width="12.7109375" style="1" customWidth="1"/>
    <col min="10" max="10" width="12.85546875" style="1" bestFit="1" customWidth="1"/>
    <col min="11" max="11" width="14.42578125" style="1" customWidth="1"/>
    <col min="12" max="12" width="13.5703125" style="1" customWidth="1"/>
    <col min="13" max="16384" width="11.42578125" style="1"/>
  </cols>
  <sheetData>
    <row r="1" spans="1:11" ht="18" hidden="1">
      <c r="A1" s="671"/>
      <c r="B1" s="672"/>
      <c r="C1" s="673"/>
      <c r="D1" s="680" t="s">
        <v>0</v>
      </c>
      <c r="E1" s="681"/>
      <c r="F1" s="681"/>
      <c r="G1" s="681"/>
      <c r="H1" s="681"/>
      <c r="I1" s="681"/>
      <c r="J1" s="681"/>
      <c r="K1" s="681"/>
    </row>
    <row r="2" spans="1:11" ht="13.5" hidden="1" thickBot="1">
      <c r="A2" s="674"/>
      <c r="B2" s="675"/>
      <c r="C2" s="676"/>
      <c r="D2" s="80"/>
      <c r="E2" s="2"/>
      <c r="F2" s="2"/>
      <c r="G2" s="2"/>
      <c r="H2" s="2"/>
      <c r="I2" s="2"/>
      <c r="J2" s="2"/>
      <c r="K2" s="2"/>
    </row>
    <row r="3" spans="1:11" ht="15" hidden="1" thickBot="1">
      <c r="A3" s="674"/>
      <c r="B3" s="675"/>
      <c r="C3" s="676"/>
      <c r="D3" s="641" t="str">
        <f>+Resumen!$C$6</f>
        <v>MUNICIPIO DE RIONEGRO</v>
      </c>
      <c r="E3" s="642"/>
      <c r="F3" s="642"/>
      <c r="G3" s="642"/>
      <c r="H3" s="642"/>
      <c r="I3" s="642"/>
      <c r="J3" s="643"/>
      <c r="K3" s="4" t="s">
        <v>1</v>
      </c>
    </row>
    <row r="4" spans="1:11" ht="40.5" hidden="1" customHeight="1" thickBot="1">
      <c r="A4" s="677"/>
      <c r="B4" s="678"/>
      <c r="C4" s="679"/>
      <c r="D4" s="644" t="str">
        <f>+Resumen!$A$5</f>
        <v xml:space="preserve">REPOSICION SISTEMA DE ACUEDUCTO  CORREGIMIENTO LLANO DE PALMAS
</v>
      </c>
      <c r="E4" s="645"/>
      <c r="F4" s="645"/>
      <c r="G4" s="645"/>
      <c r="H4" s="645"/>
      <c r="I4" s="645"/>
      <c r="J4" s="646"/>
      <c r="K4" s="6">
        <v>41202</v>
      </c>
    </row>
    <row r="5" spans="1:11" ht="13.5" hidden="1" thickBot="1">
      <c r="A5" s="94"/>
      <c r="B5" s="98"/>
      <c r="C5" s="728"/>
      <c r="D5" s="728"/>
      <c r="E5" s="728"/>
      <c r="F5" s="729"/>
      <c r="G5" s="97" t="s">
        <v>233</v>
      </c>
      <c r="H5" s="100" t="str">
        <f>Resumen!B27</f>
        <v>LÍNEA DE ADUCCIÓN</v>
      </c>
      <c r="I5" s="95"/>
      <c r="J5" s="96"/>
      <c r="K5" s="8" t="s">
        <v>3</v>
      </c>
    </row>
    <row r="6" spans="1:11" ht="13.5" hidden="1" thickBot="1">
      <c r="A6" s="5" t="s">
        <v>4</v>
      </c>
      <c r="B6" s="724"/>
      <c r="C6" s="725"/>
      <c r="D6" s="5" t="s">
        <v>5</v>
      </c>
      <c r="E6" s="3"/>
      <c r="F6" s="89"/>
      <c r="G6" s="208" t="str">
        <f>Resumen!B28</f>
        <v>Localización y replanteo</v>
      </c>
      <c r="H6" s="3"/>
      <c r="I6" s="3"/>
      <c r="J6" s="9"/>
      <c r="K6" s="90" t="s">
        <v>6</v>
      </c>
    </row>
    <row r="7" spans="1:11" hidden="1">
      <c r="A7" s="7"/>
      <c r="B7" s="7"/>
      <c r="C7" s="7"/>
      <c r="D7" s="7"/>
      <c r="E7" s="7"/>
      <c r="F7" s="7"/>
      <c r="G7" s="7"/>
      <c r="H7" s="7"/>
      <c r="I7" s="7"/>
      <c r="J7" s="7"/>
      <c r="K7" s="7"/>
    </row>
    <row r="8" spans="1:11" ht="13.5" hidden="1" thickBot="1">
      <c r="A8" s="10" t="s">
        <v>7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3.5" hidden="1" thickBot="1">
      <c r="A9" s="13" t="s">
        <v>8</v>
      </c>
      <c r="B9" s="660" t="s">
        <v>9</v>
      </c>
      <c r="C9" s="661"/>
      <c r="D9" s="662"/>
      <c r="E9" s="663" t="s">
        <v>10</v>
      </c>
      <c r="F9" s="664"/>
      <c r="G9" s="665"/>
      <c r="H9" s="658" t="s">
        <v>11</v>
      </c>
      <c r="I9" s="658" t="s">
        <v>12</v>
      </c>
      <c r="J9" s="658" t="s">
        <v>13</v>
      </c>
      <c r="K9" s="658" t="s">
        <v>14</v>
      </c>
    </row>
    <row r="10" spans="1:11" ht="13.5" hidden="1" thickBot="1">
      <c r="A10" s="18" t="s">
        <v>15</v>
      </c>
      <c r="B10" s="19" t="s">
        <v>16</v>
      </c>
      <c r="C10" s="20" t="s">
        <v>17</v>
      </c>
      <c r="D10" s="14" t="s">
        <v>18</v>
      </c>
      <c r="E10" s="666"/>
      <c r="F10" s="667"/>
      <c r="G10" s="668"/>
      <c r="H10" s="659"/>
      <c r="I10" s="659"/>
      <c r="J10" s="659"/>
      <c r="K10" s="659"/>
    </row>
    <row r="11" spans="1:11" hidden="1">
      <c r="A11" s="13"/>
      <c r="B11" s="29"/>
      <c r="C11" s="30"/>
      <c r="D11" s="31"/>
      <c r="E11" s="32" t="s">
        <v>84</v>
      </c>
      <c r="F11" s="33"/>
      <c r="G11" s="31"/>
      <c r="H11" s="103" t="s">
        <v>178</v>
      </c>
      <c r="I11" s="104">
        <v>0.05</v>
      </c>
      <c r="J11" s="34">
        <f>Lista!D21</f>
        <v>18500</v>
      </c>
      <c r="K11" s="105">
        <f>J11*I11</f>
        <v>925</v>
      </c>
    </row>
    <row r="12" spans="1:11" hidden="1">
      <c r="A12" s="28"/>
      <c r="B12" s="29"/>
      <c r="C12" s="30"/>
      <c r="D12" s="31"/>
      <c r="E12" s="32" t="s">
        <v>366</v>
      </c>
      <c r="F12" s="33"/>
      <c r="G12" s="31"/>
      <c r="H12" s="33" t="s">
        <v>178</v>
      </c>
      <c r="I12" s="28">
        <v>0.05</v>
      </c>
      <c r="J12" s="34">
        <f>Lista!D17</f>
        <v>12000</v>
      </c>
      <c r="K12" s="105">
        <f>J12*I12</f>
        <v>600</v>
      </c>
    </row>
    <row r="13" spans="1:11" hidden="1">
      <c r="A13" s="28"/>
      <c r="B13" s="29"/>
      <c r="C13" s="30"/>
      <c r="D13" s="31"/>
      <c r="E13" s="32" t="s">
        <v>364</v>
      </c>
      <c r="F13" s="33"/>
      <c r="G13" s="31"/>
      <c r="H13" s="33" t="s">
        <v>79</v>
      </c>
      <c r="I13" s="28">
        <v>5.0000000000000001E-3</v>
      </c>
      <c r="J13" s="34">
        <v>3050</v>
      </c>
      <c r="K13" s="105">
        <f>J13*I13</f>
        <v>15.25</v>
      </c>
    </row>
    <row r="14" spans="1:11" hidden="1">
      <c r="A14" s="28"/>
      <c r="B14" s="29"/>
      <c r="C14" s="30"/>
      <c r="D14" s="31"/>
      <c r="E14" s="32" t="s">
        <v>80</v>
      </c>
      <c r="F14" s="33"/>
      <c r="G14" s="31"/>
      <c r="H14" s="33" t="s">
        <v>79</v>
      </c>
      <c r="I14" s="28">
        <v>5.0000000000000001E-3</v>
      </c>
      <c r="J14" s="34">
        <f>Lista!D15</f>
        <v>2500</v>
      </c>
      <c r="K14" s="105">
        <f>J14*I14</f>
        <v>12.5</v>
      </c>
    </row>
    <row r="15" spans="1:11" hidden="1">
      <c r="A15" s="28"/>
      <c r="B15" s="29"/>
      <c r="C15" s="30"/>
      <c r="D15" s="31"/>
      <c r="E15" s="32"/>
      <c r="F15" s="33"/>
      <c r="G15" s="31"/>
      <c r="H15" s="33"/>
      <c r="I15" s="28"/>
      <c r="J15" s="34"/>
      <c r="K15" s="35"/>
    </row>
    <row r="16" spans="1:11" hidden="1">
      <c r="A16" s="28"/>
      <c r="B16" s="29"/>
      <c r="C16" s="30"/>
      <c r="D16" s="31"/>
      <c r="E16" s="32"/>
      <c r="F16" s="33"/>
      <c r="G16" s="31"/>
      <c r="H16" s="33"/>
      <c r="I16" s="28"/>
      <c r="J16" s="34"/>
      <c r="K16" s="35"/>
    </row>
    <row r="17" spans="1:11" hidden="1">
      <c r="A17" s="28"/>
      <c r="B17" s="29"/>
      <c r="C17" s="30"/>
      <c r="D17" s="31"/>
      <c r="E17" s="32"/>
      <c r="F17" s="33"/>
      <c r="G17" s="31"/>
      <c r="H17" s="33"/>
      <c r="I17" s="28"/>
      <c r="J17" s="34"/>
      <c r="K17" s="35"/>
    </row>
    <row r="18" spans="1:11" hidden="1">
      <c r="A18" s="28"/>
      <c r="B18" s="29"/>
      <c r="C18" s="30"/>
      <c r="D18" s="31"/>
      <c r="E18" s="32"/>
      <c r="F18" s="33"/>
      <c r="G18" s="31"/>
      <c r="H18" s="33"/>
      <c r="I18" s="28"/>
      <c r="J18" s="34"/>
      <c r="K18" s="35"/>
    </row>
    <row r="19" spans="1:11" hidden="1">
      <c r="A19" s="28"/>
      <c r="B19" s="29"/>
      <c r="C19" s="30"/>
      <c r="D19" s="31"/>
      <c r="E19" s="32"/>
      <c r="F19" s="33"/>
      <c r="G19" s="31"/>
      <c r="H19" s="33"/>
      <c r="I19" s="28"/>
      <c r="J19" s="34"/>
      <c r="K19" s="35"/>
    </row>
    <row r="20" spans="1:11" ht="13.5" hidden="1" thickBot="1">
      <c r="A20" s="18"/>
      <c r="B20" s="21"/>
      <c r="C20" s="36"/>
      <c r="D20" s="23"/>
      <c r="E20" s="37"/>
      <c r="F20" s="22"/>
      <c r="G20" s="23"/>
      <c r="H20" s="22"/>
      <c r="I20" s="18"/>
      <c r="J20" s="38"/>
      <c r="K20" s="39"/>
    </row>
    <row r="21" spans="1:11" ht="13.5" hidden="1" thickBot="1">
      <c r="A21" s="12"/>
      <c r="B21" s="12"/>
      <c r="C21" s="12"/>
      <c r="D21" s="12"/>
      <c r="E21" s="40" t="s">
        <v>19</v>
      </c>
      <c r="F21" s="12"/>
      <c r="G21" s="12"/>
      <c r="H21" s="11"/>
      <c r="I21" s="11"/>
      <c r="J21" s="41"/>
      <c r="K21" s="39">
        <f>SUM(K11:K20)</f>
        <v>1552.75</v>
      </c>
    </row>
    <row r="22" spans="1:11" ht="13.5" hidden="1" thickBot="1">
      <c r="A22" s="12"/>
      <c r="B22" s="12"/>
      <c r="C22" s="12"/>
      <c r="D22" s="12"/>
      <c r="E22" s="42" t="s">
        <v>20</v>
      </c>
      <c r="F22" s="43"/>
      <c r="G22" s="43"/>
      <c r="H22" s="43"/>
      <c r="I22" s="44">
        <v>0</v>
      </c>
      <c r="J22" s="45"/>
      <c r="K22" s="46">
        <f>K21*I22</f>
        <v>0</v>
      </c>
    </row>
    <row r="23" spans="1:11" ht="13.5" hidden="1" thickBot="1">
      <c r="A23" s="12"/>
      <c r="B23" s="47"/>
      <c r="C23" s="47"/>
      <c r="D23" s="47"/>
      <c r="E23" s="48" t="s">
        <v>21</v>
      </c>
      <c r="F23" s="11"/>
      <c r="G23" s="11"/>
      <c r="H23" s="43"/>
      <c r="I23" s="43"/>
      <c r="J23" s="49"/>
      <c r="K23" s="46">
        <f>K22+K21</f>
        <v>1552.75</v>
      </c>
    </row>
    <row r="24" spans="1:11" ht="13.5" hidden="1" thickBot="1">
      <c r="A24" s="12"/>
      <c r="B24" s="47"/>
      <c r="C24" s="47"/>
      <c r="D24" s="47"/>
      <c r="E24" s="48" t="s">
        <v>22</v>
      </c>
      <c r="F24" s="11"/>
      <c r="G24" s="11"/>
      <c r="H24" s="43"/>
      <c r="I24" s="43"/>
      <c r="J24" s="49"/>
      <c r="K24" s="46">
        <f>ROUND(K23,0)</f>
        <v>1553</v>
      </c>
    </row>
    <row r="25" spans="1:11" hidden="1">
      <c r="A25" s="12"/>
      <c r="B25" s="47"/>
      <c r="C25" s="47"/>
      <c r="D25" s="47"/>
      <c r="E25" s="47"/>
      <c r="F25" s="47"/>
      <c r="G25" s="47"/>
      <c r="H25" s="47"/>
      <c r="I25" s="47"/>
      <c r="J25" s="47"/>
      <c r="K25" s="47"/>
    </row>
    <row r="26" spans="1:11" ht="13.5" hidden="1" thickBot="1">
      <c r="A26" s="50" t="s">
        <v>23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</row>
    <row r="27" spans="1:11" ht="13.5" hidden="1" thickBot="1">
      <c r="A27" s="13" t="s">
        <v>8</v>
      </c>
      <c r="B27" s="660" t="s">
        <v>9</v>
      </c>
      <c r="C27" s="661"/>
      <c r="D27" s="662"/>
      <c r="E27" s="663" t="s">
        <v>10</v>
      </c>
      <c r="F27" s="664"/>
      <c r="G27" s="665"/>
      <c r="H27" s="658" t="s">
        <v>11</v>
      </c>
      <c r="I27" s="658" t="s">
        <v>12</v>
      </c>
      <c r="J27" s="658" t="s">
        <v>13</v>
      </c>
      <c r="K27" s="658" t="s">
        <v>14</v>
      </c>
    </row>
    <row r="28" spans="1:11" ht="13.5" hidden="1" thickBot="1">
      <c r="A28" s="18" t="s">
        <v>15</v>
      </c>
      <c r="B28" s="19" t="s">
        <v>16</v>
      </c>
      <c r="C28" s="20" t="s">
        <v>17</v>
      </c>
      <c r="D28" s="14" t="s">
        <v>18</v>
      </c>
      <c r="E28" s="666"/>
      <c r="F28" s="667"/>
      <c r="G28" s="668"/>
      <c r="H28" s="659"/>
      <c r="I28" s="659"/>
      <c r="J28" s="659"/>
      <c r="K28" s="659"/>
    </row>
    <row r="29" spans="1:11" hidden="1">
      <c r="A29" s="13"/>
      <c r="B29" s="15"/>
      <c r="C29" s="24"/>
      <c r="D29" s="17"/>
      <c r="E29" s="25" t="s">
        <v>367</v>
      </c>
      <c r="F29" s="16"/>
      <c r="G29" s="17"/>
      <c r="H29" s="16" t="s">
        <v>94</v>
      </c>
      <c r="I29" s="13">
        <v>1</v>
      </c>
      <c r="J29" s="26">
        <v>105</v>
      </c>
      <c r="K29" s="27">
        <f>I29*J29</f>
        <v>105</v>
      </c>
    </row>
    <row r="30" spans="1:11" hidden="1">
      <c r="A30" s="28"/>
      <c r="B30" s="29"/>
      <c r="C30" s="30"/>
      <c r="D30" s="31"/>
      <c r="E30" s="32"/>
      <c r="F30" s="33"/>
      <c r="G30" s="31"/>
      <c r="H30" s="33"/>
      <c r="I30" s="28"/>
      <c r="J30" s="34"/>
      <c r="K30" s="35"/>
    </row>
    <row r="31" spans="1:11" hidden="1">
      <c r="A31" s="28"/>
      <c r="B31" s="29"/>
      <c r="C31" s="30"/>
      <c r="D31" s="31"/>
      <c r="E31" s="32"/>
      <c r="F31" s="33"/>
      <c r="G31" s="31"/>
      <c r="H31" s="33"/>
      <c r="I31" s="28"/>
      <c r="J31" s="34"/>
      <c r="K31" s="35"/>
    </row>
    <row r="32" spans="1:11" hidden="1">
      <c r="A32" s="28"/>
      <c r="B32" s="29"/>
      <c r="C32" s="30"/>
      <c r="D32" s="31"/>
      <c r="E32" s="32"/>
      <c r="F32" s="33"/>
      <c r="G32" s="31"/>
      <c r="H32" s="33"/>
      <c r="I32" s="28"/>
      <c r="J32" s="34"/>
      <c r="K32" s="35"/>
    </row>
    <row r="33" spans="1:11" ht="13.5" hidden="1" thickBot="1">
      <c r="A33" s="18"/>
      <c r="B33" s="21"/>
      <c r="C33" s="36"/>
      <c r="D33" s="23"/>
      <c r="E33" s="37"/>
      <c r="F33" s="22"/>
      <c r="G33" s="23"/>
      <c r="H33" s="22"/>
      <c r="I33" s="18"/>
      <c r="J33" s="38"/>
      <c r="K33" s="39"/>
    </row>
    <row r="34" spans="1:11" ht="13.5" hidden="1" thickBot="1">
      <c r="A34" s="47"/>
      <c r="B34" s="47"/>
      <c r="C34" s="47"/>
      <c r="D34" s="47"/>
      <c r="E34" s="48" t="s">
        <v>24</v>
      </c>
      <c r="F34" s="11"/>
      <c r="G34" s="11"/>
      <c r="H34" s="43"/>
      <c r="I34" s="43"/>
      <c r="J34" s="49"/>
      <c r="K34" s="46">
        <f>SUM(K29:K33)</f>
        <v>105</v>
      </c>
    </row>
    <row r="35" spans="1:11" ht="13.5" hidden="1" thickBot="1">
      <c r="A35" s="47"/>
      <c r="B35" s="47"/>
      <c r="C35" s="47"/>
      <c r="D35" s="47"/>
      <c r="E35" s="48" t="s">
        <v>25</v>
      </c>
      <c r="F35" s="11"/>
      <c r="G35" s="11"/>
      <c r="H35" s="43"/>
      <c r="I35" s="43"/>
      <c r="J35" s="49"/>
      <c r="K35" s="46">
        <f>ROUND(K34,0)</f>
        <v>105</v>
      </c>
    </row>
    <row r="36" spans="1:11" hidden="1">
      <c r="A36" s="47"/>
      <c r="B36" s="47"/>
      <c r="C36" s="47"/>
      <c r="D36" s="47"/>
      <c r="E36" s="12"/>
      <c r="F36" s="12"/>
      <c r="G36" s="12"/>
      <c r="H36" s="12"/>
      <c r="I36" s="12"/>
      <c r="J36" s="12"/>
      <c r="K36" s="12"/>
    </row>
    <row r="37" spans="1:11" ht="13.5" hidden="1" thickBot="1">
      <c r="A37" s="50" t="s">
        <v>26</v>
      </c>
      <c r="B37" s="47"/>
      <c r="C37" s="47"/>
      <c r="D37" s="47"/>
      <c r="E37" s="47"/>
      <c r="F37" s="47"/>
      <c r="G37" s="47"/>
      <c r="H37" s="47"/>
      <c r="I37" s="47"/>
      <c r="J37" s="47"/>
      <c r="K37" s="47"/>
    </row>
    <row r="38" spans="1:11" ht="13.5" hidden="1" thickBot="1">
      <c r="A38" s="13" t="s">
        <v>8</v>
      </c>
      <c r="B38" s="660" t="s">
        <v>9</v>
      </c>
      <c r="C38" s="661"/>
      <c r="D38" s="662"/>
      <c r="E38" s="663" t="s">
        <v>10</v>
      </c>
      <c r="F38" s="664"/>
      <c r="G38" s="665"/>
      <c r="H38" s="658" t="s">
        <v>11</v>
      </c>
      <c r="I38" s="658" t="s">
        <v>27</v>
      </c>
      <c r="J38" s="658" t="s">
        <v>28</v>
      </c>
      <c r="K38" s="658" t="s">
        <v>14</v>
      </c>
    </row>
    <row r="39" spans="1:11" ht="13.5" hidden="1" thickBot="1">
      <c r="A39" s="18" t="s">
        <v>15</v>
      </c>
      <c r="B39" s="19" t="s">
        <v>16</v>
      </c>
      <c r="C39" s="20" t="s">
        <v>17</v>
      </c>
      <c r="D39" s="14" t="s">
        <v>18</v>
      </c>
      <c r="E39" s="666"/>
      <c r="F39" s="667"/>
      <c r="G39" s="668"/>
      <c r="H39" s="659"/>
      <c r="I39" s="659"/>
      <c r="J39" s="659"/>
      <c r="K39" s="659"/>
    </row>
    <row r="40" spans="1:11" hidden="1">
      <c r="A40" s="28"/>
      <c r="B40" s="29"/>
      <c r="C40" s="30"/>
      <c r="D40" s="31"/>
      <c r="E40" s="32" t="s">
        <v>181</v>
      </c>
      <c r="F40" s="33"/>
      <c r="G40" s="31"/>
      <c r="H40" s="33" t="s">
        <v>79</v>
      </c>
      <c r="I40" s="28">
        <v>500</v>
      </c>
      <c r="J40" s="34">
        <v>45460</v>
      </c>
      <c r="K40" s="105">
        <f>J40/I40</f>
        <v>90.92</v>
      </c>
    </row>
    <row r="41" spans="1:11" hidden="1">
      <c r="A41" s="28"/>
      <c r="B41" s="29"/>
      <c r="C41" s="30"/>
      <c r="D41" s="31"/>
      <c r="E41" s="32" t="s">
        <v>181</v>
      </c>
      <c r="F41" s="33"/>
      <c r="G41" s="31"/>
      <c r="H41" s="33" t="s">
        <v>79</v>
      </c>
      <c r="I41" s="28">
        <v>500</v>
      </c>
      <c r="J41" s="34">
        <v>45460</v>
      </c>
      <c r="K41" s="105">
        <f>J41/I41</f>
        <v>90.92</v>
      </c>
    </row>
    <row r="42" spans="1:11" hidden="1">
      <c r="A42" s="28"/>
      <c r="B42" s="29"/>
      <c r="C42" s="30"/>
      <c r="D42" s="31"/>
      <c r="E42" s="32" t="s">
        <v>190</v>
      </c>
      <c r="F42" s="33"/>
      <c r="G42" s="31"/>
      <c r="H42" s="33" t="s">
        <v>79</v>
      </c>
      <c r="I42" s="28">
        <v>500</v>
      </c>
      <c r="J42" s="34">
        <v>84180</v>
      </c>
      <c r="K42" s="105">
        <f>J42/I42</f>
        <v>168.36</v>
      </c>
    </row>
    <row r="43" spans="1:11" hidden="1">
      <c r="A43" s="28"/>
      <c r="B43" s="29"/>
      <c r="C43" s="30"/>
      <c r="D43" s="31"/>
      <c r="E43" s="32"/>
      <c r="F43" s="33"/>
      <c r="G43" s="31"/>
      <c r="H43" s="33"/>
      <c r="I43" s="28"/>
      <c r="J43" s="34"/>
      <c r="K43" s="35"/>
    </row>
    <row r="44" spans="1:11" hidden="1">
      <c r="A44" s="28"/>
      <c r="B44" s="29"/>
      <c r="C44" s="30"/>
      <c r="D44" s="31"/>
      <c r="E44" s="32"/>
      <c r="F44" s="33"/>
      <c r="G44" s="31"/>
      <c r="H44" s="33"/>
      <c r="I44" s="28"/>
      <c r="J44" s="34"/>
      <c r="K44" s="35"/>
    </row>
    <row r="45" spans="1:11" hidden="1">
      <c r="A45" s="28"/>
      <c r="B45" s="29"/>
      <c r="C45" s="30"/>
      <c r="D45" s="31"/>
      <c r="E45" s="32"/>
      <c r="F45" s="33"/>
      <c r="G45" s="31"/>
      <c r="H45" s="33"/>
      <c r="I45" s="28"/>
      <c r="J45" s="34"/>
      <c r="K45" s="35"/>
    </row>
    <row r="46" spans="1:11" hidden="1">
      <c r="A46" s="28"/>
      <c r="B46" s="29"/>
      <c r="C46" s="30"/>
      <c r="D46" s="31"/>
      <c r="E46" s="32"/>
      <c r="F46" s="33"/>
      <c r="G46" s="31"/>
      <c r="H46" s="33"/>
      <c r="I46" s="28"/>
      <c r="J46" s="34"/>
      <c r="K46" s="35"/>
    </row>
    <row r="47" spans="1:11" hidden="1">
      <c r="A47" s="28"/>
      <c r="B47" s="29"/>
      <c r="C47" s="30"/>
      <c r="D47" s="31"/>
      <c r="E47" s="32"/>
      <c r="F47" s="33"/>
      <c r="G47" s="31"/>
      <c r="H47" s="33"/>
      <c r="I47" s="28"/>
      <c r="J47" s="34"/>
      <c r="K47" s="35"/>
    </row>
    <row r="48" spans="1:11" hidden="1">
      <c r="A48" s="28"/>
      <c r="B48" s="29"/>
      <c r="C48" s="30"/>
      <c r="D48" s="31"/>
      <c r="E48" s="32"/>
      <c r="F48" s="33"/>
      <c r="G48" s="31"/>
      <c r="H48" s="33"/>
      <c r="I48" s="28"/>
      <c r="J48" s="34"/>
      <c r="K48" s="35"/>
    </row>
    <row r="49" spans="1:11" ht="13.5" hidden="1" thickBot="1">
      <c r="A49" s="18"/>
      <c r="B49" s="21"/>
      <c r="C49" s="36"/>
      <c r="D49" s="23"/>
      <c r="E49" s="37"/>
      <c r="F49" s="22"/>
      <c r="G49" s="23"/>
      <c r="H49" s="22"/>
      <c r="I49" s="18"/>
      <c r="J49" s="38"/>
      <c r="K49" s="39"/>
    </row>
    <row r="50" spans="1:11" ht="13.5" hidden="1" thickBot="1">
      <c r="A50" s="47"/>
      <c r="B50" s="47"/>
      <c r="C50" s="47"/>
      <c r="D50" s="47"/>
      <c r="E50" s="48" t="s">
        <v>29</v>
      </c>
      <c r="F50" s="11"/>
      <c r="G50" s="11"/>
      <c r="H50" s="43"/>
      <c r="I50" s="43"/>
      <c r="J50" s="49"/>
      <c r="K50" s="46">
        <f>SUM(K40:K49)</f>
        <v>350.20000000000005</v>
      </c>
    </row>
    <row r="51" spans="1:11" ht="13.5" hidden="1" thickBot="1">
      <c r="A51" s="47"/>
      <c r="B51" s="47"/>
      <c r="C51" s="47"/>
      <c r="D51" s="47"/>
      <c r="E51" s="48" t="s">
        <v>30</v>
      </c>
      <c r="F51" s="11"/>
      <c r="G51" s="11"/>
      <c r="H51" s="43"/>
      <c r="I51" s="43"/>
      <c r="J51" s="49"/>
      <c r="K51" s="46">
        <f>ROUND(K50,0)</f>
        <v>350</v>
      </c>
    </row>
    <row r="52" spans="1:11" ht="13.5" hidden="1" thickBot="1">
      <c r="A52" s="47"/>
      <c r="B52" s="47"/>
      <c r="C52" s="47"/>
      <c r="D52" s="47"/>
      <c r="E52" s="47"/>
      <c r="F52" s="47"/>
      <c r="G52" s="47"/>
      <c r="H52" s="47"/>
      <c r="I52" s="47"/>
      <c r="J52" s="45"/>
      <c r="K52" s="51"/>
    </row>
    <row r="53" spans="1:11" ht="13.5" hidden="1" thickBot="1">
      <c r="A53" s="47"/>
      <c r="B53" s="47"/>
      <c r="C53" s="47"/>
      <c r="D53" s="47"/>
      <c r="E53" s="52" t="s">
        <v>31</v>
      </c>
      <c r="F53" s="53"/>
      <c r="G53" s="53"/>
      <c r="H53" s="53"/>
      <c r="I53" s="53"/>
      <c r="J53" s="101">
        <f>+K51+K35+K24</f>
        <v>2008</v>
      </c>
      <c r="K53" s="102"/>
    </row>
    <row r="54" spans="1:11" ht="13.5" hidden="1" thickBot="1">
      <c r="A54" s="47"/>
      <c r="B54" s="47"/>
      <c r="C54" s="47"/>
      <c r="D54" s="47"/>
      <c r="E54" s="5" t="s">
        <v>32</v>
      </c>
      <c r="F54" s="54"/>
      <c r="G54" s="54"/>
      <c r="H54" s="88">
        <v>0.35</v>
      </c>
      <c r="I54" s="54"/>
      <c r="J54" s="669">
        <f>+J53*H54</f>
        <v>702.8</v>
      </c>
      <c r="K54" s="670"/>
    </row>
    <row r="55" spans="1:11" ht="13.5" hidden="1" thickBot="1">
      <c r="A55" s="47"/>
      <c r="B55" s="47"/>
      <c r="C55" s="47"/>
      <c r="D55" s="47"/>
      <c r="E55" s="55" t="s">
        <v>33</v>
      </c>
      <c r="F55" s="56"/>
      <c r="G55" s="56"/>
      <c r="H55" s="56"/>
      <c r="I55" s="56"/>
      <c r="J55" s="669">
        <f>+J54+J53</f>
        <v>2710.8</v>
      </c>
      <c r="K55" s="670"/>
    </row>
    <row r="56" spans="1:11" ht="13.5" hidden="1" thickBot="1">
      <c r="A56" s="47"/>
      <c r="B56" s="47"/>
      <c r="C56" s="47"/>
      <c r="D56" s="47"/>
      <c r="E56" s="209"/>
      <c r="F56" s="209"/>
      <c r="G56" s="209"/>
      <c r="H56" s="209"/>
      <c r="I56" s="209"/>
      <c r="J56" s="210"/>
      <c r="K56" s="210"/>
    </row>
    <row r="57" spans="1:11" ht="18" hidden="1">
      <c r="A57" s="630"/>
      <c r="B57" s="705"/>
      <c r="C57" s="706"/>
      <c r="D57" s="639" t="s">
        <v>0</v>
      </c>
      <c r="E57" s="640"/>
      <c r="F57" s="640"/>
      <c r="G57" s="640"/>
      <c r="H57" s="640"/>
      <c r="I57" s="640"/>
      <c r="J57" s="640"/>
      <c r="K57" s="640"/>
    </row>
    <row r="58" spans="1:11" ht="13.5" hidden="1" thickBot="1">
      <c r="A58" s="707"/>
      <c r="B58" s="708"/>
      <c r="C58" s="709"/>
      <c r="D58" s="106"/>
      <c r="E58" s="107"/>
      <c r="F58" s="107"/>
      <c r="G58" s="107"/>
      <c r="H58" s="107"/>
      <c r="I58" s="107"/>
      <c r="J58" s="107"/>
      <c r="K58" s="107"/>
    </row>
    <row r="59" spans="1:11" ht="15" hidden="1" thickBot="1">
      <c r="A59" s="707"/>
      <c r="B59" s="708"/>
      <c r="C59" s="709"/>
      <c r="D59" s="641" t="str">
        <f>D3</f>
        <v>MUNICIPIO DE RIONEGRO</v>
      </c>
      <c r="E59" s="642"/>
      <c r="F59" s="642"/>
      <c r="G59" s="642"/>
      <c r="H59" s="642"/>
      <c r="I59" s="642"/>
      <c r="J59" s="643"/>
      <c r="K59" s="108" t="s">
        <v>1</v>
      </c>
    </row>
    <row r="60" spans="1:11" ht="40.5" hidden="1" customHeight="1" thickBot="1">
      <c r="A60" s="710"/>
      <c r="B60" s="711"/>
      <c r="C60" s="712"/>
      <c r="D60" s="644" t="str">
        <f>D4</f>
        <v xml:space="preserve">REPOSICION SISTEMA DE ACUEDUCTO  CORREGIMIENTO LLANO DE PALMAS
</v>
      </c>
      <c r="E60" s="645"/>
      <c r="F60" s="645"/>
      <c r="G60" s="645"/>
      <c r="H60" s="645"/>
      <c r="I60" s="645"/>
      <c r="J60" s="646"/>
      <c r="K60" s="109">
        <f>K4</f>
        <v>41202</v>
      </c>
    </row>
    <row r="61" spans="1:11" ht="13.5" hidden="1" thickBot="1">
      <c r="A61" s="647"/>
      <c r="B61" s="626"/>
      <c r="C61" s="624"/>
      <c r="D61" s="713"/>
      <c r="E61" s="713"/>
      <c r="F61" s="713"/>
      <c r="G61" s="714"/>
      <c r="H61" s="647"/>
      <c r="I61" s="626"/>
      <c r="J61" s="110"/>
      <c r="K61" s="111" t="s">
        <v>3</v>
      </c>
    </row>
    <row r="62" spans="1:11" ht="13.5" hidden="1" thickBot="1">
      <c r="A62" s="112" t="s">
        <v>4</v>
      </c>
      <c r="B62" s="627"/>
      <c r="C62" s="714"/>
      <c r="D62" s="112" t="s">
        <v>5</v>
      </c>
      <c r="E62" s="114"/>
      <c r="F62" s="115" t="s">
        <v>382</v>
      </c>
      <c r="G62" s="114"/>
      <c r="H62" s="114"/>
      <c r="I62" s="114"/>
      <c r="J62" s="116"/>
      <c r="K62" s="113" t="s">
        <v>101</v>
      </c>
    </row>
    <row r="63" spans="1:11" hidden="1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</row>
    <row r="64" spans="1:11" ht="13.5" hidden="1" thickBot="1">
      <c r="A64" s="118" t="s">
        <v>7</v>
      </c>
      <c r="B64" s="119"/>
      <c r="C64" s="119"/>
      <c r="D64" s="119"/>
      <c r="E64" s="119"/>
      <c r="F64" s="119"/>
      <c r="G64" s="119"/>
      <c r="H64" s="120"/>
      <c r="I64" s="120"/>
      <c r="J64" s="120"/>
      <c r="K64" s="120"/>
    </row>
    <row r="65" spans="1:11" hidden="1">
      <c r="A65" s="598" t="s">
        <v>10</v>
      </c>
      <c r="B65" s="599"/>
      <c r="C65" s="599"/>
      <c r="D65" s="599"/>
      <c r="E65" s="599"/>
      <c r="F65" s="599"/>
      <c r="G65" s="600"/>
      <c r="H65" s="599" t="s">
        <v>11</v>
      </c>
      <c r="I65" s="604" t="s">
        <v>12</v>
      </c>
      <c r="J65" s="599" t="s">
        <v>13</v>
      </c>
      <c r="K65" s="604" t="s">
        <v>14</v>
      </c>
    </row>
    <row r="66" spans="1:11" ht="13.5" hidden="1" thickBot="1">
      <c r="A66" s="601"/>
      <c r="B66" s="602"/>
      <c r="C66" s="602"/>
      <c r="D66" s="602"/>
      <c r="E66" s="602"/>
      <c r="F66" s="602"/>
      <c r="G66" s="603"/>
      <c r="H66" s="602"/>
      <c r="I66" s="605"/>
      <c r="J66" s="602"/>
      <c r="K66" s="605"/>
    </row>
    <row r="67" spans="1:11" hidden="1">
      <c r="A67" s="696"/>
      <c r="B67" s="697"/>
      <c r="C67" s="697"/>
      <c r="D67" s="697"/>
      <c r="E67" s="697"/>
      <c r="F67" s="697"/>
      <c r="G67" s="698"/>
      <c r="H67" s="103" t="s">
        <v>368</v>
      </c>
      <c r="I67" s="104"/>
      <c r="J67" s="128" t="s">
        <v>368</v>
      </c>
      <c r="K67" s="129" t="s">
        <v>368</v>
      </c>
    </row>
    <row r="68" spans="1:11" hidden="1">
      <c r="A68" s="699"/>
      <c r="B68" s="700"/>
      <c r="C68" s="700"/>
      <c r="D68" s="700"/>
      <c r="E68" s="700"/>
      <c r="F68" s="700"/>
      <c r="G68" s="701"/>
      <c r="H68" s="103" t="s">
        <v>368</v>
      </c>
      <c r="I68" s="131"/>
      <c r="J68" s="128" t="s">
        <v>368</v>
      </c>
      <c r="K68" s="129" t="s">
        <v>368</v>
      </c>
    </row>
    <row r="69" spans="1:11" hidden="1">
      <c r="A69" s="699"/>
      <c r="B69" s="700"/>
      <c r="C69" s="700"/>
      <c r="D69" s="700"/>
      <c r="E69" s="700"/>
      <c r="F69" s="700"/>
      <c r="G69" s="701"/>
      <c r="H69" s="103" t="s">
        <v>368</v>
      </c>
      <c r="I69" s="131"/>
      <c r="J69" s="128" t="s">
        <v>368</v>
      </c>
      <c r="K69" s="129" t="s">
        <v>368</v>
      </c>
    </row>
    <row r="70" spans="1:11" hidden="1">
      <c r="A70" s="699"/>
      <c r="B70" s="700"/>
      <c r="C70" s="700"/>
      <c r="D70" s="700"/>
      <c r="E70" s="700"/>
      <c r="F70" s="700"/>
      <c r="G70" s="701"/>
      <c r="H70" s="103" t="s">
        <v>368</v>
      </c>
      <c r="I70" s="131"/>
      <c r="J70" s="128" t="s">
        <v>368</v>
      </c>
      <c r="K70" s="129" t="s">
        <v>368</v>
      </c>
    </row>
    <row r="71" spans="1:11" hidden="1">
      <c r="A71" s="699"/>
      <c r="B71" s="700"/>
      <c r="C71" s="700"/>
      <c r="D71" s="700"/>
      <c r="E71" s="700"/>
      <c r="F71" s="700"/>
      <c r="G71" s="701"/>
      <c r="H71" s="103" t="s">
        <v>368</v>
      </c>
      <c r="I71" s="131"/>
      <c r="J71" s="128" t="s">
        <v>368</v>
      </c>
      <c r="K71" s="129" t="s">
        <v>368</v>
      </c>
    </row>
    <row r="72" spans="1:11" hidden="1">
      <c r="A72" s="699"/>
      <c r="B72" s="700"/>
      <c r="C72" s="700"/>
      <c r="D72" s="700"/>
      <c r="E72" s="700"/>
      <c r="F72" s="700"/>
      <c r="G72" s="701"/>
      <c r="H72" s="103" t="s">
        <v>368</v>
      </c>
      <c r="I72" s="131"/>
      <c r="J72" s="128" t="s">
        <v>368</v>
      </c>
      <c r="K72" s="129" t="s">
        <v>368</v>
      </c>
    </row>
    <row r="73" spans="1:11" hidden="1">
      <c r="A73" s="699"/>
      <c r="B73" s="700"/>
      <c r="C73" s="700"/>
      <c r="D73" s="700"/>
      <c r="E73" s="700"/>
      <c r="F73" s="700"/>
      <c r="G73" s="701"/>
      <c r="H73" s="103" t="s">
        <v>368</v>
      </c>
      <c r="I73" s="131"/>
      <c r="J73" s="128" t="s">
        <v>368</v>
      </c>
      <c r="K73" s="129" t="s">
        <v>368</v>
      </c>
    </row>
    <row r="74" spans="1:11" hidden="1">
      <c r="A74" s="699"/>
      <c r="B74" s="700"/>
      <c r="C74" s="700"/>
      <c r="D74" s="700"/>
      <c r="E74" s="700"/>
      <c r="F74" s="700"/>
      <c r="G74" s="701"/>
      <c r="H74" s="103" t="s">
        <v>368</v>
      </c>
      <c r="I74" s="131"/>
      <c r="J74" s="128" t="s">
        <v>368</v>
      </c>
      <c r="K74" s="129" t="s">
        <v>368</v>
      </c>
    </row>
    <row r="75" spans="1:11" hidden="1">
      <c r="A75" s="699"/>
      <c r="B75" s="700"/>
      <c r="C75" s="700"/>
      <c r="D75" s="700"/>
      <c r="E75" s="700"/>
      <c r="F75" s="700"/>
      <c r="G75" s="701"/>
      <c r="H75" s="103" t="s">
        <v>368</v>
      </c>
      <c r="I75" s="131"/>
      <c r="J75" s="128" t="s">
        <v>368</v>
      </c>
      <c r="K75" s="129" t="s">
        <v>368</v>
      </c>
    </row>
    <row r="76" spans="1:11" ht="13.5" hidden="1" thickBot="1">
      <c r="A76" s="702"/>
      <c r="B76" s="703"/>
      <c r="C76" s="703"/>
      <c r="D76" s="703"/>
      <c r="E76" s="703"/>
      <c r="F76" s="703"/>
      <c r="G76" s="704"/>
      <c r="H76" s="124" t="s">
        <v>368</v>
      </c>
      <c r="I76" s="127"/>
      <c r="J76" s="133" t="s">
        <v>368</v>
      </c>
      <c r="K76" s="129" t="s">
        <v>368</v>
      </c>
    </row>
    <row r="77" spans="1:11" ht="13.5" hidden="1" thickBot="1">
      <c r="A77" s="119"/>
      <c r="B77" s="119"/>
      <c r="C77" s="119"/>
      <c r="D77" s="119"/>
      <c r="E77" s="130" t="s">
        <v>19</v>
      </c>
      <c r="F77" s="119"/>
      <c r="G77" s="119"/>
      <c r="H77" s="120"/>
      <c r="I77" s="120"/>
      <c r="J77" s="134"/>
      <c r="K77" s="135">
        <v>0</v>
      </c>
    </row>
    <row r="78" spans="1:11" ht="13.5" hidden="1" thickBot="1">
      <c r="A78" s="119"/>
      <c r="B78" s="119"/>
      <c r="C78" s="119"/>
      <c r="D78" s="119"/>
      <c r="E78" s="136" t="s">
        <v>20</v>
      </c>
      <c r="F78" s="137"/>
      <c r="G78" s="137"/>
      <c r="H78" s="137"/>
      <c r="I78" s="138">
        <v>0.05</v>
      </c>
      <c r="J78" s="139"/>
      <c r="K78" s="135">
        <v>0</v>
      </c>
    </row>
    <row r="79" spans="1:11" ht="13.5" hidden="1" thickBot="1">
      <c r="A79" s="119"/>
      <c r="B79" s="119"/>
      <c r="C79" s="119"/>
      <c r="D79" s="119"/>
      <c r="E79" s="132" t="s">
        <v>21</v>
      </c>
      <c r="F79" s="120"/>
      <c r="G79" s="120"/>
      <c r="H79" s="137"/>
      <c r="I79" s="137"/>
      <c r="J79" s="140"/>
      <c r="K79" s="135">
        <v>0</v>
      </c>
    </row>
    <row r="80" spans="1:11" ht="13.5" hidden="1" thickBot="1">
      <c r="A80" s="119"/>
      <c r="B80" s="119"/>
      <c r="C80" s="119"/>
      <c r="D80" s="119"/>
      <c r="E80" s="132" t="s">
        <v>22</v>
      </c>
      <c r="F80" s="120"/>
      <c r="G80" s="120"/>
      <c r="H80" s="137"/>
      <c r="I80" s="137"/>
      <c r="J80" s="140"/>
      <c r="K80" s="135">
        <v>0</v>
      </c>
    </row>
    <row r="81" spans="1:11" hidden="1">
      <c r="A81" s="119"/>
      <c r="B81" s="141"/>
      <c r="C81" s="141"/>
      <c r="D81" s="141"/>
      <c r="E81" s="141"/>
      <c r="F81" s="141"/>
      <c r="G81" s="141"/>
      <c r="H81" s="141"/>
      <c r="I81" s="141"/>
      <c r="J81" s="141"/>
      <c r="K81" s="141"/>
    </row>
    <row r="82" spans="1:11" ht="13.5" hidden="1" thickBot="1">
      <c r="A82" s="142" t="s">
        <v>369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</row>
    <row r="83" spans="1:11" hidden="1">
      <c r="A83" s="598" t="s">
        <v>10</v>
      </c>
      <c r="B83" s="599"/>
      <c r="C83" s="599"/>
      <c r="D83" s="599"/>
      <c r="E83" s="599"/>
      <c r="F83" s="599"/>
      <c r="G83" s="600"/>
      <c r="H83" s="599" t="s">
        <v>11</v>
      </c>
      <c r="I83" s="604" t="s">
        <v>12</v>
      </c>
      <c r="J83" s="599" t="s">
        <v>13</v>
      </c>
      <c r="K83" s="604" t="s">
        <v>14</v>
      </c>
    </row>
    <row r="84" spans="1:11" ht="13.5" hidden="1" thickBot="1">
      <c r="A84" s="601"/>
      <c r="B84" s="602"/>
      <c r="C84" s="602"/>
      <c r="D84" s="602"/>
      <c r="E84" s="602"/>
      <c r="F84" s="602"/>
      <c r="G84" s="603"/>
      <c r="H84" s="602"/>
      <c r="I84" s="605"/>
      <c r="J84" s="602"/>
      <c r="K84" s="605"/>
    </row>
    <row r="85" spans="1:11" hidden="1">
      <c r="A85" s="648" t="s">
        <v>383</v>
      </c>
      <c r="B85" s="649"/>
      <c r="C85" s="649"/>
      <c r="D85" s="649"/>
      <c r="E85" s="649"/>
      <c r="F85" s="649"/>
      <c r="G85" s="650"/>
      <c r="H85" s="103" t="s">
        <v>178</v>
      </c>
      <c r="I85" s="178">
        <v>8.1000000000000003E-2</v>
      </c>
      <c r="J85" s="144">
        <v>79210</v>
      </c>
      <c r="K85" s="129">
        <v>6416.01</v>
      </c>
    </row>
    <row r="86" spans="1:11" hidden="1">
      <c r="A86" s="690" t="s">
        <v>80</v>
      </c>
      <c r="B86" s="691"/>
      <c r="C86" s="691"/>
      <c r="D86" s="691"/>
      <c r="E86" s="691"/>
      <c r="F86" s="691"/>
      <c r="G86" s="692"/>
      <c r="H86" s="103" t="s">
        <v>79</v>
      </c>
      <c r="I86" s="131">
        <v>4.0000000000000001E-3</v>
      </c>
      <c r="J86" s="144">
        <v>2540</v>
      </c>
      <c r="K86" s="129">
        <v>10.16</v>
      </c>
    </row>
    <row r="87" spans="1:11" hidden="1">
      <c r="A87" s="690"/>
      <c r="B87" s="691"/>
      <c r="C87" s="691"/>
      <c r="D87" s="691"/>
      <c r="E87" s="691"/>
      <c r="F87" s="691"/>
      <c r="G87" s="692"/>
      <c r="H87" s="103" t="s">
        <v>368</v>
      </c>
      <c r="I87" s="131"/>
      <c r="J87" s="144" t="s">
        <v>368</v>
      </c>
      <c r="K87" s="129" t="s">
        <v>368</v>
      </c>
    </row>
    <row r="88" spans="1:11" hidden="1">
      <c r="A88" s="690"/>
      <c r="B88" s="691"/>
      <c r="C88" s="691"/>
      <c r="D88" s="691"/>
      <c r="E88" s="691"/>
      <c r="F88" s="691"/>
      <c r="G88" s="692"/>
      <c r="H88" s="103" t="s">
        <v>368</v>
      </c>
      <c r="I88" s="131"/>
      <c r="J88" s="144" t="s">
        <v>368</v>
      </c>
      <c r="K88" s="129" t="s">
        <v>368</v>
      </c>
    </row>
    <row r="89" spans="1:11" hidden="1">
      <c r="A89" s="690"/>
      <c r="B89" s="691"/>
      <c r="C89" s="691"/>
      <c r="D89" s="691"/>
      <c r="E89" s="691"/>
      <c r="F89" s="691"/>
      <c r="G89" s="692"/>
      <c r="H89" s="103" t="s">
        <v>368</v>
      </c>
      <c r="I89" s="131"/>
      <c r="J89" s="144" t="s">
        <v>368</v>
      </c>
      <c r="K89" s="129" t="s">
        <v>368</v>
      </c>
    </row>
    <row r="90" spans="1:11" hidden="1">
      <c r="A90" s="690"/>
      <c r="B90" s="691"/>
      <c r="C90" s="691"/>
      <c r="D90" s="691"/>
      <c r="E90" s="691"/>
      <c r="F90" s="691"/>
      <c r="G90" s="692"/>
      <c r="H90" s="103" t="s">
        <v>368</v>
      </c>
      <c r="I90" s="131"/>
      <c r="J90" s="144" t="s">
        <v>368</v>
      </c>
      <c r="K90" s="129" t="s">
        <v>368</v>
      </c>
    </row>
    <row r="91" spans="1:11" ht="13.5" hidden="1" thickBot="1">
      <c r="A91" s="693"/>
      <c r="B91" s="694"/>
      <c r="C91" s="694"/>
      <c r="D91" s="694"/>
      <c r="E91" s="694"/>
      <c r="F91" s="694"/>
      <c r="G91" s="695"/>
      <c r="H91" s="103" t="s">
        <v>368</v>
      </c>
      <c r="I91" s="131"/>
      <c r="J91" s="144" t="s">
        <v>368</v>
      </c>
      <c r="K91" s="129" t="s">
        <v>368</v>
      </c>
    </row>
    <row r="92" spans="1:11" ht="13.5" hidden="1" thickBot="1">
      <c r="A92" s="141"/>
      <c r="B92" s="141"/>
      <c r="C92" s="141"/>
      <c r="D92" s="141"/>
      <c r="E92" s="132" t="s">
        <v>19</v>
      </c>
      <c r="F92" s="120"/>
      <c r="G92" s="137"/>
      <c r="H92" s="137"/>
      <c r="I92" s="137"/>
      <c r="J92" s="147"/>
      <c r="K92" s="135">
        <v>6426.17</v>
      </c>
    </row>
    <row r="93" spans="1:11" ht="13.5" hidden="1" thickBot="1">
      <c r="A93" s="119"/>
      <c r="B93" s="119"/>
      <c r="C93" s="119"/>
      <c r="D93" s="119"/>
      <c r="E93" s="132" t="s">
        <v>370</v>
      </c>
      <c r="F93" s="120"/>
      <c r="G93" s="120"/>
      <c r="H93" s="120"/>
      <c r="I93" s="120"/>
      <c r="J93" s="134"/>
      <c r="K93" s="135">
        <v>6430</v>
      </c>
    </row>
    <row r="94" spans="1:11" hidden="1">
      <c r="A94" s="141"/>
      <c r="B94" s="141"/>
      <c r="C94" s="141"/>
      <c r="D94" s="141"/>
      <c r="E94" s="119"/>
      <c r="F94" s="119"/>
      <c r="G94" s="119"/>
      <c r="H94" s="119"/>
      <c r="I94" s="119"/>
      <c r="J94" s="148"/>
      <c r="K94" s="149"/>
    </row>
    <row r="95" spans="1:11" ht="13.5" hidden="1" thickBot="1">
      <c r="A95" s="142" t="s">
        <v>371</v>
      </c>
      <c r="B95" s="141"/>
      <c r="C95" s="141"/>
      <c r="D95" s="141"/>
      <c r="E95" s="141"/>
      <c r="F95" s="141"/>
      <c r="G95" s="141"/>
      <c r="H95" s="141"/>
      <c r="I95" s="141"/>
      <c r="J95" s="141"/>
      <c r="K95" s="141"/>
    </row>
    <row r="96" spans="1:11" hidden="1">
      <c r="A96" s="598" t="s">
        <v>10</v>
      </c>
      <c r="B96" s="599"/>
      <c r="C96" s="599"/>
      <c r="D96" s="599"/>
      <c r="E96" s="599"/>
      <c r="F96" s="600"/>
      <c r="G96" s="687" t="s">
        <v>372</v>
      </c>
      <c r="H96" s="604" t="s">
        <v>373</v>
      </c>
      <c r="I96" s="604" t="s">
        <v>374</v>
      </c>
      <c r="J96" s="604" t="s">
        <v>28</v>
      </c>
      <c r="K96" s="604" t="s">
        <v>13</v>
      </c>
    </row>
    <row r="97" spans="1:11" ht="13.5" hidden="1" thickBot="1">
      <c r="A97" s="601"/>
      <c r="B97" s="602"/>
      <c r="C97" s="602"/>
      <c r="D97" s="602"/>
      <c r="E97" s="602"/>
      <c r="F97" s="603"/>
      <c r="G97" s="688"/>
      <c r="H97" s="605"/>
      <c r="I97" s="605"/>
      <c r="J97" s="605"/>
      <c r="K97" s="605"/>
    </row>
    <row r="98" spans="1:11" hidden="1">
      <c r="A98" s="648" t="s">
        <v>384</v>
      </c>
      <c r="B98" s="649"/>
      <c r="C98" s="649"/>
      <c r="D98" s="649"/>
      <c r="E98" s="649"/>
      <c r="F98" s="650"/>
      <c r="G98" s="123">
        <v>0.08</v>
      </c>
      <c r="H98" s="122">
        <v>80</v>
      </c>
      <c r="I98" s="150">
        <v>6.4</v>
      </c>
      <c r="J98" s="144">
        <v>1670</v>
      </c>
      <c r="K98" s="151">
        <v>10688</v>
      </c>
    </row>
    <row r="99" spans="1:11" hidden="1">
      <c r="A99" s="690"/>
      <c r="B99" s="691"/>
      <c r="C99" s="691"/>
      <c r="D99" s="691"/>
      <c r="E99" s="691"/>
      <c r="F99" s="692"/>
      <c r="G99" s="152"/>
      <c r="H99" s="153" t="s">
        <v>368</v>
      </c>
      <c r="I99" s="154" t="s">
        <v>368</v>
      </c>
      <c r="J99" s="144" t="s">
        <v>368</v>
      </c>
      <c r="K99" s="129" t="s">
        <v>368</v>
      </c>
    </row>
    <row r="100" spans="1:11" hidden="1">
      <c r="A100" s="620"/>
      <c r="B100" s="689"/>
      <c r="C100" s="689"/>
      <c r="D100" s="689"/>
      <c r="E100" s="689"/>
      <c r="F100" s="621"/>
      <c r="G100" s="152"/>
      <c r="H100" s="153" t="s">
        <v>368</v>
      </c>
      <c r="I100" s="154" t="s">
        <v>368</v>
      </c>
      <c r="J100" s="144" t="s">
        <v>368</v>
      </c>
      <c r="K100" s="129" t="s">
        <v>368</v>
      </c>
    </row>
    <row r="101" spans="1:11" hidden="1">
      <c r="A101" s="620"/>
      <c r="B101" s="689"/>
      <c r="C101" s="689"/>
      <c r="D101" s="689"/>
      <c r="E101" s="689"/>
      <c r="F101" s="621"/>
      <c r="G101" s="152"/>
      <c r="H101" s="153" t="s">
        <v>368</v>
      </c>
      <c r="I101" s="154" t="s">
        <v>368</v>
      </c>
      <c r="J101" s="144" t="s">
        <v>368</v>
      </c>
      <c r="K101" s="129" t="s">
        <v>368</v>
      </c>
    </row>
    <row r="102" spans="1:11" hidden="1">
      <c r="A102" s="620"/>
      <c r="B102" s="689"/>
      <c r="C102" s="689"/>
      <c r="D102" s="689"/>
      <c r="E102" s="689"/>
      <c r="F102" s="621"/>
      <c r="G102" s="152"/>
      <c r="H102" s="153" t="s">
        <v>368</v>
      </c>
      <c r="I102" s="154" t="s">
        <v>368</v>
      </c>
      <c r="J102" s="144" t="s">
        <v>368</v>
      </c>
      <c r="K102" s="129" t="s">
        <v>368</v>
      </c>
    </row>
    <row r="103" spans="1:11" hidden="1">
      <c r="A103" s="620"/>
      <c r="B103" s="689"/>
      <c r="C103" s="689"/>
      <c r="D103" s="689"/>
      <c r="E103" s="689"/>
      <c r="F103" s="621"/>
      <c r="G103" s="152"/>
      <c r="H103" s="153" t="s">
        <v>368</v>
      </c>
      <c r="I103" s="154" t="s">
        <v>368</v>
      </c>
      <c r="J103" s="144" t="s">
        <v>368</v>
      </c>
      <c r="K103" s="129" t="s">
        <v>368</v>
      </c>
    </row>
    <row r="104" spans="1:11" hidden="1">
      <c r="A104" s="620"/>
      <c r="B104" s="689"/>
      <c r="C104" s="689"/>
      <c r="D104" s="689"/>
      <c r="E104" s="689"/>
      <c r="F104" s="621"/>
      <c r="G104" s="152"/>
      <c r="H104" s="153" t="s">
        <v>368</v>
      </c>
      <c r="I104" s="154" t="s">
        <v>368</v>
      </c>
      <c r="J104" s="144" t="s">
        <v>368</v>
      </c>
      <c r="K104" s="129" t="s">
        <v>368</v>
      </c>
    </row>
    <row r="105" spans="1:11" hidden="1">
      <c r="A105" s="620"/>
      <c r="B105" s="689"/>
      <c r="C105" s="689"/>
      <c r="D105" s="689"/>
      <c r="E105" s="689"/>
      <c r="F105" s="621"/>
      <c r="G105" s="152"/>
      <c r="H105" s="153" t="s">
        <v>368</v>
      </c>
      <c r="I105" s="154" t="s">
        <v>368</v>
      </c>
      <c r="J105" s="144" t="s">
        <v>368</v>
      </c>
      <c r="K105" s="129" t="s">
        <v>368</v>
      </c>
    </row>
    <row r="106" spans="1:11" hidden="1">
      <c r="A106" s="620"/>
      <c r="B106" s="689"/>
      <c r="C106" s="689"/>
      <c r="D106" s="689"/>
      <c r="E106" s="689"/>
      <c r="F106" s="621"/>
      <c r="G106" s="152"/>
      <c r="H106" s="153" t="s">
        <v>368</v>
      </c>
      <c r="I106" s="154" t="s">
        <v>368</v>
      </c>
      <c r="J106" s="144" t="s">
        <v>368</v>
      </c>
      <c r="K106" s="129" t="s">
        <v>368</v>
      </c>
    </row>
    <row r="107" spans="1:11" ht="13.5" hidden="1" thickBot="1">
      <c r="A107" s="601"/>
      <c r="B107" s="602"/>
      <c r="C107" s="602"/>
      <c r="D107" s="602"/>
      <c r="E107" s="602"/>
      <c r="F107" s="603"/>
      <c r="G107" s="126"/>
      <c r="H107" s="125" t="s">
        <v>368</v>
      </c>
      <c r="I107" s="154" t="s">
        <v>368</v>
      </c>
      <c r="J107" s="144" t="s">
        <v>368</v>
      </c>
      <c r="K107" s="129" t="s">
        <v>368</v>
      </c>
    </row>
    <row r="108" spans="1:11" ht="13.5" hidden="1" thickBot="1">
      <c r="A108" s="141"/>
      <c r="B108" s="141"/>
      <c r="C108" s="141"/>
      <c r="D108" s="141"/>
      <c r="E108" s="132" t="s">
        <v>375</v>
      </c>
      <c r="F108" s="120"/>
      <c r="G108" s="120"/>
      <c r="H108" s="137"/>
      <c r="I108" s="137"/>
      <c r="J108" s="140"/>
      <c r="K108" s="135">
        <v>10688</v>
      </c>
    </row>
    <row r="109" spans="1:11" ht="13.5" hidden="1" thickBot="1">
      <c r="A109" s="141"/>
      <c r="B109" s="141"/>
      <c r="C109" s="141"/>
      <c r="D109" s="141"/>
      <c r="E109" s="132" t="s">
        <v>376</v>
      </c>
      <c r="F109" s="120"/>
      <c r="G109" s="120"/>
      <c r="H109" s="137"/>
      <c r="I109" s="137"/>
      <c r="J109" s="140"/>
      <c r="K109" s="135">
        <v>10690</v>
      </c>
    </row>
    <row r="110" spans="1:11" hidden="1">
      <c r="A110" s="141"/>
      <c r="B110" s="141"/>
      <c r="C110" s="141"/>
      <c r="D110" s="141"/>
      <c r="E110" s="119"/>
      <c r="F110" s="119"/>
      <c r="G110" s="119"/>
      <c r="H110" s="119"/>
      <c r="I110" s="119"/>
      <c r="J110" s="119"/>
      <c r="K110" s="119"/>
    </row>
    <row r="111" spans="1:11" ht="13.5" hidden="1" thickBot="1">
      <c r="A111" s="142" t="s">
        <v>26</v>
      </c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</row>
    <row r="112" spans="1:11" hidden="1">
      <c r="A112" s="598" t="s">
        <v>10</v>
      </c>
      <c r="B112" s="599"/>
      <c r="C112" s="599"/>
      <c r="D112" s="599"/>
      <c r="E112" s="599"/>
      <c r="F112" s="599"/>
      <c r="G112" s="600"/>
      <c r="H112" s="599" t="s">
        <v>11</v>
      </c>
      <c r="I112" s="604" t="s">
        <v>27</v>
      </c>
      <c r="J112" s="599" t="s">
        <v>28</v>
      </c>
      <c r="K112" s="604" t="s">
        <v>14</v>
      </c>
    </row>
    <row r="113" spans="1:11" ht="13.5" hidden="1" thickBot="1">
      <c r="A113" s="601"/>
      <c r="B113" s="602"/>
      <c r="C113" s="602"/>
      <c r="D113" s="602"/>
      <c r="E113" s="602"/>
      <c r="F113" s="602"/>
      <c r="G113" s="603"/>
      <c r="H113" s="602"/>
      <c r="I113" s="605"/>
      <c r="J113" s="602"/>
      <c r="K113" s="605"/>
    </row>
    <row r="114" spans="1:11" hidden="1">
      <c r="A114" s="648" t="s">
        <v>188</v>
      </c>
      <c r="B114" s="649"/>
      <c r="C114" s="649"/>
      <c r="D114" s="649"/>
      <c r="E114" s="649"/>
      <c r="F114" s="649"/>
      <c r="G114" s="650"/>
      <c r="H114" s="144" t="s">
        <v>79</v>
      </c>
      <c r="I114" s="131">
        <v>40</v>
      </c>
      <c r="J114" s="144">
        <v>47140</v>
      </c>
      <c r="K114" s="151">
        <v>1178.5</v>
      </c>
    </row>
    <row r="115" spans="1:11" hidden="1">
      <c r="A115" s="690" t="s">
        <v>385</v>
      </c>
      <c r="B115" s="691"/>
      <c r="C115" s="691"/>
      <c r="D115" s="691"/>
      <c r="E115" s="691"/>
      <c r="F115" s="691"/>
      <c r="G115" s="692"/>
      <c r="H115" s="144" t="s">
        <v>79</v>
      </c>
      <c r="I115" s="131">
        <v>40</v>
      </c>
      <c r="J115" s="144">
        <v>67340</v>
      </c>
      <c r="K115" s="129">
        <v>1683.5</v>
      </c>
    </row>
    <row r="116" spans="1:11" hidden="1">
      <c r="A116" s="690"/>
      <c r="B116" s="691"/>
      <c r="C116" s="691"/>
      <c r="D116" s="691"/>
      <c r="E116" s="691"/>
      <c r="F116" s="691"/>
      <c r="G116" s="692"/>
      <c r="H116" s="144" t="s">
        <v>368</v>
      </c>
      <c r="I116" s="131"/>
      <c r="J116" s="144" t="s">
        <v>368</v>
      </c>
      <c r="K116" s="129" t="s">
        <v>368</v>
      </c>
    </row>
    <row r="117" spans="1:11" hidden="1">
      <c r="A117" s="690"/>
      <c r="B117" s="691"/>
      <c r="C117" s="691"/>
      <c r="D117" s="691"/>
      <c r="E117" s="691"/>
      <c r="F117" s="691"/>
      <c r="G117" s="692"/>
      <c r="H117" s="144" t="s">
        <v>368</v>
      </c>
      <c r="I117" s="131"/>
      <c r="J117" s="144" t="s">
        <v>368</v>
      </c>
      <c r="K117" s="129" t="s">
        <v>368</v>
      </c>
    </row>
    <row r="118" spans="1:11" hidden="1">
      <c r="A118" s="690"/>
      <c r="B118" s="691"/>
      <c r="C118" s="691"/>
      <c r="D118" s="691"/>
      <c r="E118" s="691"/>
      <c r="F118" s="691"/>
      <c r="G118" s="692"/>
      <c r="H118" s="144" t="s">
        <v>368</v>
      </c>
      <c r="I118" s="131"/>
      <c r="J118" s="144" t="s">
        <v>368</v>
      </c>
      <c r="K118" s="129" t="s">
        <v>368</v>
      </c>
    </row>
    <row r="119" spans="1:11" hidden="1">
      <c r="A119" s="690"/>
      <c r="B119" s="691"/>
      <c r="C119" s="691"/>
      <c r="D119" s="691"/>
      <c r="E119" s="691"/>
      <c r="F119" s="691"/>
      <c r="G119" s="692"/>
      <c r="H119" s="144" t="s">
        <v>368</v>
      </c>
      <c r="I119" s="131"/>
      <c r="J119" s="144" t="s">
        <v>368</v>
      </c>
      <c r="K119" s="129" t="s">
        <v>368</v>
      </c>
    </row>
    <row r="120" spans="1:11" hidden="1">
      <c r="A120" s="690"/>
      <c r="B120" s="691"/>
      <c r="C120" s="691"/>
      <c r="D120" s="691"/>
      <c r="E120" s="691"/>
      <c r="F120" s="691"/>
      <c r="G120" s="692"/>
      <c r="H120" s="144" t="s">
        <v>368</v>
      </c>
      <c r="I120" s="131"/>
      <c r="J120" s="144" t="s">
        <v>368</v>
      </c>
      <c r="K120" s="129" t="s">
        <v>368</v>
      </c>
    </row>
    <row r="121" spans="1:11" hidden="1">
      <c r="A121" s="690"/>
      <c r="B121" s="691"/>
      <c r="C121" s="691"/>
      <c r="D121" s="691"/>
      <c r="E121" s="691"/>
      <c r="F121" s="691"/>
      <c r="G121" s="692"/>
      <c r="H121" s="144" t="s">
        <v>368</v>
      </c>
      <c r="I121" s="131"/>
      <c r="J121" s="144" t="s">
        <v>368</v>
      </c>
      <c r="K121" s="129" t="s">
        <v>368</v>
      </c>
    </row>
    <row r="122" spans="1:11" hidden="1">
      <c r="A122" s="690"/>
      <c r="B122" s="691"/>
      <c r="C122" s="691"/>
      <c r="D122" s="691"/>
      <c r="E122" s="691"/>
      <c r="F122" s="691"/>
      <c r="G122" s="692"/>
      <c r="H122" s="144" t="s">
        <v>368</v>
      </c>
      <c r="I122" s="131"/>
      <c r="J122" s="144" t="s">
        <v>368</v>
      </c>
      <c r="K122" s="129" t="s">
        <v>368</v>
      </c>
    </row>
    <row r="123" spans="1:11" ht="13.5" hidden="1" thickBot="1">
      <c r="A123" s="693"/>
      <c r="B123" s="694"/>
      <c r="C123" s="694"/>
      <c r="D123" s="694"/>
      <c r="E123" s="694"/>
      <c r="F123" s="694"/>
      <c r="G123" s="695"/>
      <c r="H123" s="127"/>
      <c r="I123" s="127"/>
      <c r="J123" s="155"/>
      <c r="K123" s="155"/>
    </row>
    <row r="124" spans="1:11" ht="13.5" hidden="1" thickBot="1">
      <c r="A124" s="141"/>
      <c r="B124" s="141"/>
      <c r="C124" s="141"/>
      <c r="D124" s="141"/>
      <c r="E124" s="132" t="s">
        <v>29</v>
      </c>
      <c r="F124" s="120"/>
      <c r="G124" s="120"/>
      <c r="H124" s="120"/>
      <c r="I124" s="120"/>
      <c r="J124" s="134"/>
      <c r="K124" s="155">
        <v>2862</v>
      </c>
    </row>
    <row r="125" spans="1:11" ht="13.5" hidden="1" thickBot="1">
      <c r="A125" s="141"/>
      <c r="B125" s="141"/>
      <c r="C125" s="141"/>
      <c r="D125" s="141"/>
      <c r="E125" s="132" t="s">
        <v>30</v>
      </c>
      <c r="F125" s="120"/>
      <c r="G125" s="120"/>
      <c r="H125" s="137"/>
      <c r="I125" s="137"/>
      <c r="J125" s="140"/>
      <c r="K125" s="135">
        <v>2860</v>
      </c>
    </row>
    <row r="126" spans="1:11" ht="13.5" hidden="1" thickBot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39"/>
      <c r="K126" s="156"/>
    </row>
    <row r="127" spans="1:11" ht="13.5" hidden="1" thickBot="1">
      <c r="A127" s="141"/>
      <c r="B127" s="141"/>
      <c r="C127" s="141"/>
      <c r="D127" s="141"/>
      <c r="E127" s="112" t="s">
        <v>31</v>
      </c>
      <c r="F127" s="157"/>
      <c r="G127" s="157"/>
      <c r="H127" s="157"/>
      <c r="I127" s="162"/>
      <c r="J127" s="612">
        <v>19980</v>
      </c>
      <c r="K127" s="613"/>
    </row>
    <row r="128" spans="1:11" ht="13.5" hidden="1" thickBot="1">
      <c r="A128" s="141"/>
      <c r="B128" s="141"/>
      <c r="C128" s="141"/>
      <c r="D128" s="141"/>
      <c r="E128" s="112" t="s">
        <v>32</v>
      </c>
      <c r="F128" s="157"/>
      <c r="G128" s="157"/>
      <c r="H128" s="158">
        <v>0.35</v>
      </c>
      <c r="I128" s="157"/>
      <c r="K128" s="179">
        <f>J127*0.3</f>
        <v>5994</v>
      </c>
    </row>
    <row r="129" spans="1:11" ht="13.5" hidden="1" thickBot="1">
      <c r="A129" s="159"/>
      <c r="B129" s="159"/>
      <c r="C129" s="159"/>
      <c r="D129" s="159"/>
      <c r="E129" s="160" t="s">
        <v>33</v>
      </c>
      <c r="F129" s="161"/>
      <c r="G129" s="161"/>
      <c r="H129" s="161"/>
      <c r="I129" s="161"/>
      <c r="J129" s="612">
        <f>SUM(J127:K128)</f>
        <v>25974</v>
      </c>
      <c r="K129" s="613"/>
    </row>
    <row r="130" spans="1:11" hidden="1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</row>
    <row r="131" spans="1:11" ht="13.5" hidden="1" thickBot="1"/>
    <row r="132" spans="1:11" ht="18" hidden="1">
      <c r="A132" s="630"/>
      <c r="B132" s="631"/>
      <c r="C132" s="632"/>
      <c r="D132" s="639" t="s">
        <v>0</v>
      </c>
      <c r="E132" s="640"/>
      <c r="F132" s="640"/>
      <c r="G132" s="640"/>
      <c r="H132" s="640"/>
      <c r="I132" s="640"/>
      <c r="J132" s="640"/>
      <c r="K132" s="640"/>
    </row>
    <row r="133" spans="1:11" ht="13.5" hidden="1" thickBot="1">
      <c r="A133" s="633"/>
      <c r="B133" s="634"/>
      <c r="C133" s="635"/>
      <c r="D133" s="106"/>
      <c r="E133" s="107"/>
      <c r="F133" s="107"/>
      <c r="G133" s="107"/>
      <c r="H133" s="107"/>
      <c r="I133" s="107"/>
      <c r="J133" s="107"/>
      <c r="K133" s="107"/>
    </row>
    <row r="134" spans="1:11" ht="15" hidden="1" thickBot="1">
      <c r="A134" s="633"/>
      <c r="B134" s="634"/>
      <c r="C134" s="635"/>
      <c r="D134" s="641" t="str">
        <f>D59</f>
        <v>MUNICIPIO DE RIONEGRO</v>
      </c>
      <c r="E134" s="642"/>
      <c r="F134" s="642"/>
      <c r="G134" s="642"/>
      <c r="H134" s="642"/>
      <c r="I134" s="642"/>
      <c r="J134" s="643"/>
      <c r="K134" s="108" t="s">
        <v>1</v>
      </c>
    </row>
    <row r="135" spans="1:11" ht="41.25" hidden="1" customHeight="1" thickBot="1">
      <c r="A135" s="636"/>
      <c r="B135" s="637"/>
      <c r="C135" s="638"/>
      <c r="D135" s="644" t="str">
        <f>D60</f>
        <v xml:space="preserve">REPOSICION SISTEMA DE ACUEDUCTO  CORREGIMIENTO LLANO DE PALMAS
</v>
      </c>
      <c r="E135" s="645"/>
      <c r="F135" s="645"/>
      <c r="G135" s="645"/>
      <c r="H135" s="645"/>
      <c r="I135" s="645"/>
      <c r="J135" s="646"/>
      <c r="K135" s="109">
        <f>K60</f>
        <v>41202</v>
      </c>
    </row>
    <row r="136" spans="1:11" ht="13.5" hidden="1" thickBot="1">
      <c r="A136" s="647" t="s">
        <v>233</v>
      </c>
      <c r="B136" s="626"/>
      <c r="C136" s="624" t="s">
        <v>378</v>
      </c>
      <c r="D136" s="624"/>
      <c r="E136" s="624"/>
      <c r="F136" s="624"/>
      <c r="G136" s="625"/>
      <c r="H136" s="626"/>
      <c r="I136" s="626"/>
      <c r="J136" s="163"/>
      <c r="K136" s="111" t="s">
        <v>3</v>
      </c>
    </row>
    <row r="137" spans="1:11" ht="13.5" hidden="1" thickBot="1">
      <c r="A137" s="112" t="s">
        <v>4</v>
      </c>
      <c r="B137" s="627"/>
      <c r="C137" s="628"/>
      <c r="D137" s="112" t="s">
        <v>5</v>
      </c>
      <c r="E137" s="114"/>
      <c r="F137" s="115" t="s">
        <v>404</v>
      </c>
      <c r="G137" s="114"/>
      <c r="H137" s="114"/>
      <c r="I137" s="114"/>
      <c r="J137" s="116"/>
      <c r="K137" s="113" t="s">
        <v>99</v>
      </c>
    </row>
    <row r="138" spans="1:11" hidden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</row>
    <row r="139" spans="1:11" ht="13.5" hidden="1" thickBot="1">
      <c r="A139" s="165" t="s">
        <v>7</v>
      </c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1:11" ht="13.5" hidden="1" thickBot="1">
      <c r="A140" s="104" t="s">
        <v>8</v>
      </c>
      <c r="B140" s="596" t="s">
        <v>9</v>
      </c>
      <c r="C140" s="596"/>
      <c r="D140" s="597"/>
      <c r="E140" s="598" t="s">
        <v>10</v>
      </c>
      <c r="F140" s="599"/>
      <c r="G140" s="600"/>
      <c r="H140" s="599" t="s">
        <v>11</v>
      </c>
      <c r="I140" s="604" t="s">
        <v>12</v>
      </c>
      <c r="J140" s="599" t="s">
        <v>13</v>
      </c>
      <c r="K140" s="604" t="s">
        <v>14</v>
      </c>
    </row>
    <row r="141" spans="1:11" ht="13.5" hidden="1" thickBot="1">
      <c r="A141" s="127" t="s">
        <v>15</v>
      </c>
      <c r="B141" s="167" t="s">
        <v>16</v>
      </c>
      <c r="C141" s="168" t="s">
        <v>17</v>
      </c>
      <c r="D141" s="166" t="s">
        <v>18</v>
      </c>
      <c r="E141" s="601"/>
      <c r="F141" s="602"/>
      <c r="G141" s="603"/>
      <c r="H141" s="602"/>
      <c r="I141" s="605"/>
      <c r="J141" s="602"/>
      <c r="K141" s="605"/>
    </row>
    <row r="142" spans="1:11" hidden="1">
      <c r="A142" s="104"/>
      <c r="B142" s="103" t="s">
        <v>368</v>
      </c>
      <c r="C142" s="169" t="s">
        <v>368</v>
      </c>
      <c r="D142" s="152" t="s">
        <v>368</v>
      </c>
      <c r="E142" s="145" t="s">
        <v>368</v>
      </c>
      <c r="F142" s="153"/>
      <c r="G142" s="152"/>
      <c r="H142" s="103" t="s">
        <v>368</v>
      </c>
      <c r="I142" s="104"/>
      <c r="J142" s="129" t="s">
        <v>368</v>
      </c>
      <c r="K142" s="129" t="s">
        <v>368</v>
      </c>
    </row>
    <row r="143" spans="1:11" hidden="1">
      <c r="A143" s="131"/>
      <c r="B143" s="103" t="s">
        <v>368</v>
      </c>
      <c r="C143" s="169" t="s">
        <v>368</v>
      </c>
      <c r="D143" s="152" t="s">
        <v>368</v>
      </c>
      <c r="E143" s="145" t="s">
        <v>368</v>
      </c>
      <c r="F143" s="153"/>
      <c r="G143" s="152"/>
      <c r="H143" s="103" t="s">
        <v>368</v>
      </c>
      <c r="I143" s="131"/>
      <c r="J143" s="129" t="s">
        <v>368</v>
      </c>
      <c r="K143" s="129" t="s">
        <v>368</v>
      </c>
    </row>
    <row r="144" spans="1:11" hidden="1">
      <c r="A144" s="131"/>
      <c r="B144" s="103" t="s">
        <v>368</v>
      </c>
      <c r="C144" s="169" t="s">
        <v>368</v>
      </c>
      <c r="D144" s="152" t="s">
        <v>368</v>
      </c>
      <c r="E144" s="145" t="s">
        <v>368</v>
      </c>
      <c r="F144" s="153"/>
      <c r="G144" s="152"/>
      <c r="H144" s="103" t="s">
        <v>368</v>
      </c>
      <c r="I144" s="131"/>
      <c r="J144" s="129" t="s">
        <v>368</v>
      </c>
      <c r="K144" s="129" t="s">
        <v>368</v>
      </c>
    </row>
    <row r="145" spans="1:11" hidden="1">
      <c r="A145" s="131"/>
      <c r="B145" s="103" t="s">
        <v>368</v>
      </c>
      <c r="C145" s="169" t="s">
        <v>368</v>
      </c>
      <c r="D145" s="152" t="s">
        <v>368</v>
      </c>
      <c r="E145" s="145" t="s">
        <v>368</v>
      </c>
      <c r="F145" s="153"/>
      <c r="G145" s="152"/>
      <c r="H145" s="103" t="s">
        <v>368</v>
      </c>
      <c r="I145" s="131"/>
      <c r="J145" s="129" t="s">
        <v>368</v>
      </c>
      <c r="K145" s="129" t="s">
        <v>368</v>
      </c>
    </row>
    <row r="146" spans="1:11" hidden="1">
      <c r="A146" s="131"/>
      <c r="B146" s="103" t="s">
        <v>368</v>
      </c>
      <c r="C146" s="169" t="s">
        <v>368</v>
      </c>
      <c r="D146" s="152" t="s">
        <v>368</v>
      </c>
      <c r="E146" s="145" t="s">
        <v>368</v>
      </c>
      <c r="F146" s="153"/>
      <c r="G146" s="152"/>
      <c r="H146" s="103" t="s">
        <v>368</v>
      </c>
      <c r="I146" s="131"/>
      <c r="J146" s="129" t="s">
        <v>368</v>
      </c>
      <c r="K146" s="129" t="s">
        <v>368</v>
      </c>
    </row>
    <row r="147" spans="1:11" hidden="1">
      <c r="A147" s="131"/>
      <c r="B147" s="103" t="s">
        <v>368</v>
      </c>
      <c r="C147" s="169" t="s">
        <v>368</v>
      </c>
      <c r="D147" s="152" t="s">
        <v>368</v>
      </c>
      <c r="E147" s="145" t="s">
        <v>368</v>
      </c>
      <c r="F147" s="153"/>
      <c r="G147" s="152"/>
      <c r="H147" s="103" t="s">
        <v>368</v>
      </c>
      <c r="I147" s="131"/>
      <c r="J147" s="129" t="s">
        <v>368</v>
      </c>
      <c r="K147" s="129" t="s">
        <v>368</v>
      </c>
    </row>
    <row r="148" spans="1:11" hidden="1">
      <c r="A148" s="131"/>
      <c r="B148" s="103" t="s">
        <v>368</v>
      </c>
      <c r="C148" s="169" t="s">
        <v>368</v>
      </c>
      <c r="D148" s="152" t="s">
        <v>368</v>
      </c>
      <c r="E148" s="145" t="s">
        <v>368</v>
      </c>
      <c r="F148" s="153"/>
      <c r="G148" s="152"/>
      <c r="H148" s="103" t="s">
        <v>368</v>
      </c>
      <c r="I148" s="131"/>
      <c r="J148" s="129" t="s">
        <v>368</v>
      </c>
      <c r="K148" s="129" t="s">
        <v>368</v>
      </c>
    </row>
    <row r="149" spans="1:11" hidden="1">
      <c r="A149" s="131"/>
      <c r="B149" s="103" t="s">
        <v>368</v>
      </c>
      <c r="C149" s="169" t="s">
        <v>368</v>
      </c>
      <c r="D149" s="152" t="s">
        <v>368</v>
      </c>
      <c r="E149" s="145" t="s">
        <v>368</v>
      </c>
      <c r="F149" s="153"/>
      <c r="G149" s="152"/>
      <c r="H149" s="103" t="s">
        <v>368</v>
      </c>
      <c r="I149" s="131"/>
      <c r="J149" s="129" t="s">
        <v>368</v>
      </c>
      <c r="K149" s="129" t="s">
        <v>368</v>
      </c>
    </row>
    <row r="150" spans="1:11" hidden="1">
      <c r="A150" s="131"/>
      <c r="B150" s="103" t="s">
        <v>368</v>
      </c>
      <c r="C150" s="169" t="s">
        <v>368</v>
      </c>
      <c r="D150" s="152" t="s">
        <v>368</v>
      </c>
      <c r="E150" s="145" t="s">
        <v>368</v>
      </c>
      <c r="F150" s="153"/>
      <c r="G150" s="152"/>
      <c r="H150" s="103" t="s">
        <v>368</v>
      </c>
      <c r="I150" s="131"/>
      <c r="J150" s="129" t="s">
        <v>368</v>
      </c>
      <c r="K150" s="129" t="s">
        <v>368</v>
      </c>
    </row>
    <row r="151" spans="1:11" ht="13.5" hidden="1" thickBot="1">
      <c r="A151" s="127"/>
      <c r="B151" s="124" t="s">
        <v>368</v>
      </c>
      <c r="C151" s="170" t="s">
        <v>368</v>
      </c>
      <c r="D151" s="126" t="s">
        <v>368</v>
      </c>
      <c r="E151" s="146" t="s">
        <v>368</v>
      </c>
      <c r="F151" s="125"/>
      <c r="G151" s="126"/>
      <c r="H151" s="124" t="s">
        <v>368</v>
      </c>
      <c r="I151" s="127"/>
      <c r="J151" s="155" t="s">
        <v>368</v>
      </c>
      <c r="K151" s="155" t="s">
        <v>368</v>
      </c>
    </row>
    <row r="152" spans="1:11" ht="13.5" hidden="1" thickBot="1">
      <c r="A152" s="119"/>
      <c r="B152" s="119"/>
      <c r="C152" s="119"/>
      <c r="D152" s="119"/>
      <c r="E152" s="130" t="s">
        <v>19</v>
      </c>
      <c r="F152" s="119"/>
      <c r="G152" s="119"/>
      <c r="H152" s="120"/>
      <c r="I152" s="120"/>
      <c r="J152" s="134"/>
      <c r="K152" s="155">
        <v>0</v>
      </c>
    </row>
    <row r="153" spans="1:11" ht="13.5" hidden="1" thickBot="1">
      <c r="A153" s="119"/>
      <c r="B153" s="119"/>
      <c r="C153" s="119"/>
      <c r="D153" s="119"/>
      <c r="E153" s="136" t="s">
        <v>20</v>
      </c>
      <c r="F153" s="137"/>
      <c r="G153" s="137"/>
      <c r="H153" s="137"/>
      <c r="I153" s="138"/>
      <c r="J153" s="139"/>
      <c r="K153" s="135">
        <v>0</v>
      </c>
    </row>
    <row r="154" spans="1:11" ht="13.5" hidden="1" thickBot="1">
      <c r="A154" s="119"/>
      <c r="B154" s="141"/>
      <c r="C154" s="141"/>
      <c r="D154" s="141"/>
      <c r="E154" s="132" t="s">
        <v>21</v>
      </c>
      <c r="F154" s="120"/>
      <c r="G154" s="120"/>
      <c r="H154" s="137"/>
      <c r="I154" s="137"/>
      <c r="J154" s="140"/>
      <c r="K154" s="135">
        <v>0</v>
      </c>
    </row>
    <row r="155" spans="1:11" ht="13.5" hidden="1" thickBot="1">
      <c r="A155" s="119"/>
      <c r="B155" s="141"/>
      <c r="C155" s="141"/>
      <c r="D155" s="141"/>
      <c r="E155" s="132" t="s">
        <v>22</v>
      </c>
      <c r="F155" s="120"/>
      <c r="G155" s="120"/>
      <c r="H155" s="137"/>
      <c r="I155" s="137"/>
      <c r="J155" s="140"/>
      <c r="K155" s="135">
        <v>0</v>
      </c>
    </row>
    <row r="156" spans="1:11" hidden="1">
      <c r="A156" s="119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</row>
    <row r="157" spans="1:11" ht="13.5" hidden="1" thickBot="1">
      <c r="A157" s="142" t="s">
        <v>369</v>
      </c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</row>
    <row r="158" spans="1:11" ht="13.5" hidden="1" thickBot="1">
      <c r="A158" s="104" t="s">
        <v>8</v>
      </c>
      <c r="B158" s="596" t="s">
        <v>9</v>
      </c>
      <c r="C158" s="596"/>
      <c r="D158" s="597"/>
      <c r="E158" s="598" t="s">
        <v>10</v>
      </c>
      <c r="F158" s="599"/>
      <c r="G158" s="600"/>
      <c r="H158" s="599" t="s">
        <v>11</v>
      </c>
      <c r="I158" s="604" t="s">
        <v>12</v>
      </c>
      <c r="J158" s="599" t="s">
        <v>13</v>
      </c>
      <c r="K158" s="604" t="s">
        <v>14</v>
      </c>
    </row>
    <row r="159" spans="1:11" ht="13.5" hidden="1" thickBot="1">
      <c r="A159" s="127" t="s">
        <v>15</v>
      </c>
      <c r="B159" s="167" t="s">
        <v>16</v>
      </c>
      <c r="C159" s="168" t="s">
        <v>17</v>
      </c>
      <c r="D159" s="166" t="s">
        <v>18</v>
      </c>
      <c r="E159" s="601"/>
      <c r="F159" s="602"/>
      <c r="G159" s="603"/>
      <c r="H159" s="602"/>
      <c r="I159" s="605"/>
      <c r="J159" s="602"/>
      <c r="K159" s="605"/>
    </row>
    <row r="160" spans="1:11" hidden="1">
      <c r="A160" s="104">
        <v>2</v>
      </c>
      <c r="B160" s="103">
        <v>1</v>
      </c>
      <c r="C160" s="169">
        <v>2</v>
      </c>
      <c r="D160" s="152">
        <v>1</v>
      </c>
      <c r="E160" s="145" t="s">
        <v>80</v>
      </c>
      <c r="F160" s="153"/>
      <c r="G160" s="152"/>
      <c r="H160" s="103" t="s">
        <v>79</v>
      </c>
      <c r="I160" s="104">
        <v>0.11</v>
      </c>
      <c r="J160" s="129">
        <v>2500</v>
      </c>
      <c r="K160" s="129">
        <v>275</v>
      </c>
    </row>
    <row r="161" spans="1:11" hidden="1">
      <c r="A161" s="131">
        <v>9</v>
      </c>
      <c r="B161" s="103">
        <v>1</v>
      </c>
      <c r="C161" s="169">
        <v>9</v>
      </c>
      <c r="D161" s="152">
        <v>1</v>
      </c>
      <c r="E161" s="145" t="s">
        <v>85</v>
      </c>
      <c r="F161" s="153"/>
      <c r="G161" s="152"/>
      <c r="H161" s="103" t="s">
        <v>79</v>
      </c>
      <c r="I161" s="131">
        <v>0.08</v>
      </c>
      <c r="J161" s="129">
        <v>70000</v>
      </c>
      <c r="K161" s="129">
        <v>5600</v>
      </c>
    </row>
    <row r="162" spans="1:11" hidden="1">
      <c r="A162" s="131"/>
      <c r="B162" s="103" t="s">
        <v>368</v>
      </c>
      <c r="C162" s="169" t="s">
        <v>368</v>
      </c>
      <c r="D162" s="152" t="s">
        <v>368</v>
      </c>
      <c r="E162" s="145" t="s">
        <v>368</v>
      </c>
      <c r="F162" s="153"/>
      <c r="G162" s="152"/>
      <c r="H162" s="103" t="s">
        <v>368</v>
      </c>
      <c r="I162" s="131"/>
      <c r="J162" s="129" t="s">
        <v>368</v>
      </c>
      <c r="K162" s="129" t="s">
        <v>368</v>
      </c>
    </row>
    <row r="163" spans="1:11" hidden="1">
      <c r="A163" s="131"/>
      <c r="B163" s="103" t="s">
        <v>368</v>
      </c>
      <c r="C163" s="169" t="s">
        <v>368</v>
      </c>
      <c r="D163" s="152" t="s">
        <v>368</v>
      </c>
      <c r="E163" s="145" t="s">
        <v>368</v>
      </c>
      <c r="F163" s="153"/>
      <c r="G163" s="152"/>
      <c r="H163" s="103" t="s">
        <v>368</v>
      </c>
      <c r="I163" s="131"/>
      <c r="J163" s="129" t="s">
        <v>368</v>
      </c>
      <c r="K163" s="129" t="s">
        <v>368</v>
      </c>
    </row>
    <row r="164" spans="1:11" ht="13.5" hidden="1" thickBot="1">
      <c r="A164" s="127"/>
      <c r="B164" s="124" t="s">
        <v>368</v>
      </c>
      <c r="C164" s="170" t="s">
        <v>368</v>
      </c>
      <c r="D164" s="126" t="s">
        <v>368</v>
      </c>
      <c r="E164" s="146" t="s">
        <v>368</v>
      </c>
      <c r="F164" s="125"/>
      <c r="G164" s="126"/>
      <c r="H164" s="124" t="s">
        <v>368</v>
      </c>
      <c r="I164" s="127"/>
      <c r="J164" s="129" t="s">
        <v>368</v>
      </c>
      <c r="K164" s="129" t="s">
        <v>368</v>
      </c>
    </row>
    <row r="165" spans="1:11" ht="13.5" hidden="1" thickBot="1">
      <c r="A165" s="141"/>
      <c r="B165" s="141"/>
      <c r="C165" s="141"/>
      <c r="D165" s="141"/>
      <c r="E165" s="132" t="s">
        <v>380</v>
      </c>
      <c r="F165" s="120"/>
      <c r="G165" s="120"/>
      <c r="H165" s="120"/>
      <c r="I165" s="120"/>
      <c r="J165" s="140"/>
      <c r="K165" s="135">
        <v>5875</v>
      </c>
    </row>
    <row r="166" spans="1:11" ht="13.5" hidden="1" thickBot="1">
      <c r="A166" s="141"/>
      <c r="B166" s="141"/>
      <c r="C166" s="141"/>
      <c r="D166" s="141"/>
      <c r="E166" s="132" t="s">
        <v>370</v>
      </c>
      <c r="F166" s="120"/>
      <c r="G166" s="120"/>
      <c r="H166" s="137"/>
      <c r="I166" s="137"/>
      <c r="J166" s="140"/>
      <c r="K166" s="135">
        <v>5880</v>
      </c>
    </row>
    <row r="167" spans="1:11" hidden="1">
      <c r="A167" s="141"/>
      <c r="B167" s="141"/>
      <c r="C167" s="141"/>
      <c r="D167" s="141"/>
      <c r="E167" s="119"/>
      <c r="F167" s="119"/>
      <c r="G167" s="119"/>
      <c r="H167" s="119"/>
      <c r="I167" s="119"/>
      <c r="J167" s="148"/>
      <c r="K167" s="149"/>
    </row>
    <row r="168" spans="1:11" ht="13.5" hidden="1" thickBot="1">
      <c r="A168" s="142" t="s">
        <v>371</v>
      </c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</row>
    <row r="169" spans="1:11" ht="13.5" hidden="1" thickBot="1">
      <c r="A169" s="104" t="s">
        <v>8</v>
      </c>
      <c r="B169" s="596" t="s">
        <v>9</v>
      </c>
      <c r="C169" s="596"/>
      <c r="D169" s="597"/>
      <c r="E169" s="598" t="s">
        <v>10</v>
      </c>
      <c r="F169" s="600"/>
      <c r="G169" s="622" t="s">
        <v>372</v>
      </c>
      <c r="H169" s="604" t="s">
        <v>373</v>
      </c>
      <c r="I169" s="604" t="s">
        <v>374</v>
      </c>
      <c r="J169" s="604" t="s">
        <v>28</v>
      </c>
      <c r="K169" s="599" t="s">
        <v>13</v>
      </c>
    </row>
    <row r="170" spans="1:11" ht="13.5" hidden="1" thickBot="1">
      <c r="A170" s="127" t="s">
        <v>15</v>
      </c>
      <c r="B170" s="167" t="s">
        <v>16</v>
      </c>
      <c r="C170" s="168" t="s">
        <v>17</v>
      </c>
      <c r="D170" s="166" t="s">
        <v>18</v>
      </c>
      <c r="E170" s="601"/>
      <c r="F170" s="603"/>
      <c r="G170" s="629"/>
      <c r="H170" s="605"/>
      <c r="I170" s="605"/>
      <c r="J170" s="605"/>
      <c r="K170" s="602"/>
    </row>
    <row r="171" spans="1:11" hidden="1">
      <c r="A171" s="104"/>
      <c r="B171" s="121" t="s">
        <v>368</v>
      </c>
      <c r="C171" s="171" t="s">
        <v>368</v>
      </c>
      <c r="D171" s="123" t="s">
        <v>368</v>
      </c>
      <c r="E171" s="143" t="s">
        <v>368</v>
      </c>
      <c r="F171" s="123"/>
      <c r="G171" s="123"/>
      <c r="H171" s="122"/>
      <c r="I171" s="104"/>
      <c r="J171" s="172"/>
      <c r="K171" s="129" t="s">
        <v>368</v>
      </c>
    </row>
    <row r="172" spans="1:11" hidden="1">
      <c r="A172" s="131"/>
      <c r="B172" s="103" t="s">
        <v>368</v>
      </c>
      <c r="C172" s="169" t="s">
        <v>368</v>
      </c>
      <c r="D172" s="152" t="s">
        <v>368</v>
      </c>
      <c r="E172" s="654" t="s">
        <v>368</v>
      </c>
      <c r="F172" s="655"/>
      <c r="G172" s="152"/>
      <c r="H172" s="153"/>
      <c r="I172" s="131"/>
      <c r="J172" s="149"/>
      <c r="K172" s="129" t="s">
        <v>368</v>
      </c>
    </row>
    <row r="173" spans="1:11" hidden="1">
      <c r="A173" s="131"/>
      <c r="B173" s="103" t="s">
        <v>368</v>
      </c>
      <c r="C173" s="169" t="s">
        <v>368</v>
      </c>
      <c r="D173" s="152" t="s">
        <v>368</v>
      </c>
      <c r="E173" s="145" t="s">
        <v>368</v>
      </c>
      <c r="F173" s="152"/>
      <c r="G173" s="152"/>
      <c r="H173" s="153"/>
      <c r="I173" s="131"/>
      <c r="J173" s="149" t="s">
        <v>368</v>
      </c>
      <c r="K173" s="129" t="s">
        <v>368</v>
      </c>
    </row>
    <row r="174" spans="1:11" hidden="1">
      <c r="A174" s="131"/>
      <c r="B174" s="103" t="s">
        <v>368</v>
      </c>
      <c r="C174" s="169" t="s">
        <v>368</v>
      </c>
      <c r="D174" s="152" t="s">
        <v>368</v>
      </c>
      <c r="E174" s="145" t="s">
        <v>368</v>
      </c>
      <c r="F174" s="152"/>
      <c r="G174" s="152"/>
      <c r="H174" s="153" t="s">
        <v>368</v>
      </c>
      <c r="I174" s="131"/>
      <c r="J174" s="149" t="s">
        <v>368</v>
      </c>
      <c r="K174" s="129" t="s">
        <v>368</v>
      </c>
    </row>
    <row r="175" spans="1:11" ht="13.5" hidden="1" thickBot="1">
      <c r="A175" s="127"/>
      <c r="B175" s="124" t="s">
        <v>368</v>
      </c>
      <c r="C175" s="170" t="s">
        <v>368</v>
      </c>
      <c r="D175" s="126" t="s">
        <v>368</v>
      </c>
      <c r="E175" s="146" t="s">
        <v>368</v>
      </c>
      <c r="F175" s="126"/>
      <c r="G175" s="126"/>
      <c r="H175" s="125" t="s">
        <v>368</v>
      </c>
      <c r="I175" s="127"/>
      <c r="J175" s="173" t="s">
        <v>368</v>
      </c>
      <c r="K175" s="155" t="s">
        <v>368</v>
      </c>
    </row>
    <row r="176" spans="1:11" ht="13.5" hidden="1" thickBot="1">
      <c r="A176" s="141"/>
      <c r="B176" s="141"/>
      <c r="C176" s="141"/>
      <c r="D176" s="141"/>
      <c r="E176" s="132" t="s">
        <v>375</v>
      </c>
      <c r="F176" s="120"/>
      <c r="G176" s="120"/>
      <c r="H176" s="137"/>
      <c r="I176" s="137"/>
      <c r="J176" s="140"/>
      <c r="K176" s="135">
        <v>0</v>
      </c>
    </row>
    <row r="177" spans="1:11" ht="13.5" hidden="1" thickBot="1">
      <c r="A177" s="141"/>
      <c r="B177" s="141"/>
      <c r="C177" s="141"/>
      <c r="D177" s="141"/>
      <c r="E177" s="132" t="s">
        <v>376</v>
      </c>
      <c r="F177" s="120"/>
      <c r="G177" s="120"/>
      <c r="H177" s="137"/>
      <c r="I177" s="137"/>
      <c r="J177" s="140"/>
      <c r="K177" s="135">
        <v>0</v>
      </c>
    </row>
    <row r="178" spans="1:11" hidden="1">
      <c r="A178" s="141"/>
      <c r="B178" s="141"/>
      <c r="C178" s="141"/>
      <c r="D178" s="141"/>
      <c r="E178" s="119"/>
      <c r="F178" s="119"/>
      <c r="G178" s="119"/>
      <c r="H178" s="119"/>
      <c r="I178" s="119"/>
      <c r="J178" s="119"/>
      <c r="K178" s="119"/>
    </row>
    <row r="179" spans="1:11" ht="13.5" hidden="1" thickBot="1">
      <c r="A179" s="142" t="s">
        <v>26</v>
      </c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</row>
    <row r="180" spans="1:11" ht="13.5" hidden="1" thickBot="1">
      <c r="A180" s="104" t="s">
        <v>8</v>
      </c>
      <c r="B180" s="596" t="s">
        <v>9</v>
      </c>
      <c r="C180" s="596"/>
      <c r="D180" s="597"/>
      <c r="E180" s="598" t="s">
        <v>10</v>
      </c>
      <c r="F180" s="599"/>
      <c r="G180" s="600"/>
      <c r="H180" s="599" t="s">
        <v>11</v>
      </c>
      <c r="I180" s="604" t="s">
        <v>27</v>
      </c>
      <c r="J180" s="599" t="s">
        <v>28</v>
      </c>
      <c r="K180" s="604" t="s">
        <v>14</v>
      </c>
    </row>
    <row r="181" spans="1:11" ht="13.5" hidden="1" thickBot="1">
      <c r="A181" s="127" t="s">
        <v>15</v>
      </c>
      <c r="B181" s="167" t="s">
        <v>16</v>
      </c>
      <c r="C181" s="168" t="s">
        <v>17</v>
      </c>
      <c r="D181" s="166" t="s">
        <v>18</v>
      </c>
      <c r="E181" s="601"/>
      <c r="F181" s="602"/>
      <c r="G181" s="603"/>
      <c r="H181" s="602"/>
      <c r="I181" s="605"/>
      <c r="J181" s="602"/>
      <c r="K181" s="605"/>
    </row>
    <row r="182" spans="1:11" hidden="1">
      <c r="A182" s="104">
        <v>3</v>
      </c>
      <c r="B182" s="103">
        <v>4</v>
      </c>
      <c r="C182" s="169">
        <v>3</v>
      </c>
      <c r="D182" s="152">
        <v>4</v>
      </c>
      <c r="E182" s="145" t="s">
        <v>180</v>
      </c>
      <c r="F182" s="153"/>
      <c r="G182" s="152"/>
      <c r="H182" s="103" t="s">
        <v>178</v>
      </c>
      <c r="I182" s="104">
        <v>2</v>
      </c>
      <c r="J182" s="129">
        <v>4145</v>
      </c>
      <c r="K182" s="129">
        <v>8290</v>
      </c>
    </row>
    <row r="183" spans="1:11" hidden="1">
      <c r="A183" s="131"/>
      <c r="B183" s="103" t="s">
        <v>368</v>
      </c>
      <c r="C183" s="169" t="s">
        <v>368</v>
      </c>
      <c r="D183" s="152" t="s">
        <v>368</v>
      </c>
      <c r="E183" s="145" t="s">
        <v>368</v>
      </c>
      <c r="F183" s="153"/>
      <c r="G183" s="152"/>
      <c r="H183" s="103" t="s">
        <v>368</v>
      </c>
      <c r="I183" s="131"/>
      <c r="J183" s="129" t="s">
        <v>368</v>
      </c>
      <c r="K183" s="129" t="s">
        <v>368</v>
      </c>
    </row>
    <row r="184" spans="1:11" hidden="1">
      <c r="A184" s="131"/>
      <c r="B184" s="103" t="s">
        <v>368</v>
      </c>
      <c r="C184" s="169" t="s">
        <v>368</v>
      </c>
      <c r="D184" s="152" t="s">
        <v>368</v>
      </c>
      <c r="E184" s="145" t="s">
        <v>368</v>
      </c>
      <c r="F184" s="153"/>
      <c r="G184" s="152"/>
      <c r="H184" s="103" t="s">
        <v>368</v>
      </c>
      <c r="I184" s="131"/>
      <c r="J184" s="129" t="s">
        <v>368</v>
      </c>
      <c r="K184" s="129" t="s">
        <v>368</v>
      </c>
    </row>
    <row r="185" spans="1:11" hidden="1">
      <c r="A185" s="131"/>
      <c r="B185" s="103" t="s">
        <v>368</v>
      </c>
      <c r="C185" s="169" t="s">
        <v>368</v>
      </c>
      <c r="D185" s="152" t="s">
        <v>368</v>
      </c>
      <c r="E185" s="145" t="s">
        <v>368</v>
      </c>
      <c r="F185" s="153"/>
      <c r="G185" s="152"/>
      <c r="H185" s="103" t="s">
        <v>368</v>
      </c>
      <c r="I185" s="131"/>
      <c r="J185" s="129" t="s">
        <v>368</v>
      </c>
      <c r="K185" s="129" t="s">
        <v>368</v>
      </c>
    </row>
    <row r="186" spans="1:11" hidden="1">
      <c r="A186" s="131"/>
      <c r="B186" s="103" t="s">
        <v>368</v>
      </c>
      <c r="C186" s="169" t="s">
        <v>368</v>
      </c>
      <c r="D186" s="152" t="s">
        <v>368</v>
      </c>
      <c r="E186" s="145" t="s">
        <v>368</v>
      </c>
      <c r="F186" s="153"/>
      <c r="G186" s="152"/>
      <c r="H186" s="103" t="s">
        <v>368</v>
      </c>
      <c r="I186" s="131"/>
      <c r="J186" s="129" t="s">
        <v>368</v>
      </c>
      <c r="K186" s="129" t="s">
        <v>368</v>
      </c>
    </row>
    <row r="187" spans="1:11" hidden="1">
      <c r="A187" s="131"/>
      <c r="B187" s="103" t="s">
        <v>368</v>
      </c>
      <c r="C187" s="169" t="s">
        <v>368</v>
      </c>
      <c r="D187" s="152" t="s">
        <v>368</v>
      </c>
      <c r="E187" s="145" t="s">
        <v>368</v>
      </c>
      <c r="F187" s="153"/>
      <c r="G187" s="152"/>
      <c r="H187" s="103" t="s">
        <v>368</v>
      </c>
      <c r="I187" s="131"/>
      <c r="J187" s="129" t="s">
        <v>368</v>
      </c>
      <c r="K187" s="129" t="s">
        <v>368</v>
      </c>
    </row>
    <row r="188" spans="1:11" hidden="1">
      <c r="A188" s="131"/>
      <c r="B188" s="103" t="s">
        <v>368</v>
      </c>
      <c r="C188" s="169" t="s">
        <v>368</v>
      </c>
      <c r="D188" s="152" t="s">
        <v>368</v>
      </c>
      <c r="E188" s="145" t="s">
        <v>368</v>
      </c>
      <c r="F188" s="153"/>
      <c r="G188" s="152"/>
      <c r="H188" s="103" t="s">
        <v>368</v>
      </c>
      <c r="I188" s="131"/>
      <c r="J188" s="129" t="s">
        <v>368</v>
      </c>
      <c r="K188" s="129" t="s">
        <v>368</v>
      </c>
    </row>
    <row r="189" spans="1:11" hidden="1">
      <c r="A189" s="131"/>
      <c r="B189" s="103" t="s">
        <v>368</v>
      </c>
      <c r="C189" s="169" t="s">
        <v>368</v>
      </c>
      <c r="D189" s="152" t="s">
        <v>368</v>
      </c>
      <c r="E189" s="145" t="s">
        <v>368</v>
      </c>
      <c r="F189" s="153"/>
      <c r="G189" s="152"/>
      <c r="H189" s="103" t="s">
        <v>368</v>
      </c>
      <c r="I189" s="131"/>
      <c r="J189" s="129" t="s">
        <v>368</v>
      </c>
      <c r="K189" s="129" t="s">
        <v>368</v>
      </c>
    </row>
    <row r="190" spans="1:11" hidden="1">
      <c r="A190" s="131"/>
      <c r="B190" s="103" t="s">
        <v>368</v>
      </c>
      <c r="C190" s="169" t="s">
        <v>368</v>
      </c>
      <c r="D190" s="152" t="s">
        <v>368</v>
      </c>
      <c r="E190" s="145" t="s">
        <v>368</v>
      </c>
      <c r="F190" s="153"/>
      <c r="G190" s="152"/>
      <c r="H190" s="103" t="s">
        <v>368</v>
      </c>
      <c r="I190" s="131"/>
      <c r="J190" s="129" t="s">
        <v>368</v>
      </c>
      <c r="K190" s="129" t="s">
        <v>368</v>
      </c>
    </row>
    <row r="191" spans="1:11" ht="13.5" hidden="1" thickBot="1">
      <c r="A191" s="127"/>
      <c r="B191" s="124" t="s">
        <v>368</v>
      </c>
      <c r="C191" s="170" t="s">
        <v>368</v>
      </c>
      <c r="D191" s="126" t="s">
        <v>368</v>
      </c>
      <c r="E191" s="146" t="s">
        <v>368</v>
      </c>
      <c r="F191" s="125"/>
      <c r="G191" s="126"/>
      <c r="H191" s="124" t="s">
        <v>368</v>
      </c>
      <c r="I191" s="127"/>
      <c r="J191" s="155" t="s">
        <v>368</v>
      </c>
      <c r="K191" s="155" t="s">
        <v>368</v>
      </c>
    </row>
    <row r="192" spans="1:11" ht="13.5" hidden="1" thickBot="1">
      <c r="A192" s="141"/>
      <c r="B192" s="141"/>
      <c r="C192" s="141"/>
      <c r="D192" s="141"/>
      <c r="E192" s="132" t="s">
        <v>29</v>
      </c>
      <c r="F192" s="120"/>
      <c r="G192" s="120"/>
      <c r="H192" s="120"/>
      <c r="I192" s="120"/>
      <c r="J192" s="134"/>
      <c r="K192" s="155">
        <v>8290</v>
      </c>
    </row>
    <row r="193" spans="1:11" ht="13.5" hidden="1" thickBot="1">
      <c r="A193" s="141"/>
      <c r="B193" s="141"/>
      <c r="C193" s="141"/>
      <c r="D193" s="141"/>
      <c r="E193" s="132" t="s">
        <v>30</v>
      </c>
      <c r="F193" s="120"/>
      <c r="G193" s="120"/>
      <c r="H193" s="137"/>
      <c r="I193" s="137"/>
      <c r="J193" s="140"/>
      <c r="K193" s="135">
        <v>8290</v>
      </c>
    </row>
    <row r="194" spans="1:11" ht="13.5" hidden="1" thickBot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39"/>
      <c r="K194" s="156"/>
    </row>
    <row r="195" spans="1:11" ht="13.5" hidden="1" thickBot="1">
      <c r="A195" s="141"/>
      <c r="B195" s="141"/>
      <c r="C195" s="141"/>
      <c r="D195" s="141"/>
      <c r="E195" s="174" t="s">
        <v>31</v>
      </c>
      <c r="F195" s="175"/>
      <c r="G195" s="175"/>
      <c r="H195" s="175"/>
      <c r="I195" s="175"/>
      <c r="J195" s="612">
        <v>14170</v>
      </c>
      <c r="K195" s="613"/>
    </row>
    <row r="196" spans="1:11" ht="13.5" hidden="1" thickBot="1">
      <c r="A196" s="141"/>
      <c r="B196" s="141"/>
      <c r="C196" s="141"/>
      <c r="D196" s="141"/>
      <c r="E196" s="112" t="s">
        <v>32</v>
      </c>
      <c r="F196" s="157"/>
      <c r="G196" s="157"/>
      <c r="H196" s="158">
        <v>0.35</v>
      </c>
      <c r="I196" s="157"/>
      <c r="J196" s="612">
        <v>4251</v>
      </c>
      <c r="K196" s="613"/>
    </row>
    <row r="197" spans="1:11" ht="13.5" hidden="1" thickBot="1">
      <c r="A197" s="141"/>
      <c r="B197" s="141"/>
      <c r="C197" s="141"/>
      <c r="D197" s="141"/>
      <c r="E197" s="160" t="s">
        <v>33</v>
      </c>
      <c r="F197" s="161"/>
      <c r="G197" s="161"/>
      <c r="H197" s="161"/>
      <c r="I197" s="161"/>
      <c r="J197" s="612">
        <v>18421</v>
      </c>
      <c r="K197" s="613"/>
    </row>
    <row r="198" spans="1:11" hidden="1">
      <c r="A198" s="141"/>
      <c r="B198" s="141"/>
      <c r="C198" s="141"/>
      <c r="D198" s="141"/>
      <c r="E198" s="176"/>
      <c r="F198" s="176"/>
      <c r="G198" s="176"/>
      <c r="H198" s="176"/>
      <c r="I198" s="176"/>
      <c r="J198" s="177"/>
      <c r="K198" s="177"/>
    </row>
    <row r="199" spans="1:11" ht="13.5" hidden="1" thickBot="1"/>
    <row r="200" spans="1:11" ht="18" hidden="1">
      <c r="A200" s="630"/>
      <c r="B200" s="631"/>
      <c r="C200" s="632"/>
      <c r="D200" s="639" t="s">
        <v>0</v>
      </c>
      <c r="E200" s="640"/>
      <c r="F200" s="640"/>
      <c r="G200" s="640"/>
      <c r="H200" s="640"/>
      <c r="I200" s="640"/>
      <c r="J200" s="640"/>
      <c r="K200" s="640"/>
    </row>
    <row r="201" spans="1:11" ht="13.5" hidden="1" thickBot="1">
      <c r="A201" s="633"/>
      <c r="B201" s="634"/>
      <c r="C201" s="635"/>
      <c r="D201" s="106"/>
      <c r="E201" s="107"/>
      <c r="F201" s="107"/>
      <c r="G201" s="107"/>
      <c r="H201" s="107"/>
      <c r="I201" s="107"/>
      <c r="J201" s="107"/>
      <c r="K201" s="107"/>
    </row>
    <row r="202" spans="1:11" ht="15" hidden="1" thickBot="1">
      <c r="A202" s="633"/>
      <c r="B202" s="634"/>
      <c r="C202" s="635"/>
      <c r="D202" s="641" t="str">
        <f>D134</f>
        <v>MUNICIPIO DE RIONEGRO</v>
      </c>
      <c r="E202" s="642"/>
      <c r="F202" s="642"/>
      <c r="G202" s="642"/>
      <c r="H202" s="642"/>
      <c r="I202" s="642"/>
      <c r="J202" s="643"/>
      <c r="K202" s="108" t="s">
        <v>1</v>
      </c>
    </row>
    <row r="203" spans="1:11" ht="41.25" hidden="1" customHeight="1" thickBot="1">
      <c r="A203" s="636"/>
      <c r="B203" s="637"/>
      <c r="C203" s="638"/>
      <c r="D203" s="644" t="str">
        <f>D135</f>
        <v xml:space="preserve">REPOSICION SISTEMA DE ACUEDUCTO  CORREGIMIENTO LLANO DE PALMAS
</v>
      </c>
      <c r="E203" s="645"/>
      <c r="F203" s="645"/>
      <c r="G203" s="645"/>
      <c r="H203" s="645"/>
      <c r="I203" s="645"/>
      <c r="J203" s="646"/>
      <c r="K203" s="109">
        <f>K135</f>
        <v>41202</v>
      </c>
    </row>
    <row r="204" spans="1:11" ht="13.5" hidden="1" thickBot="1">
      <c r="A204" s="647" t="s">
        <v>233</v>
      </c>
      <c r="B204" s="626"/>
      <c r="C204" s="624" t="s">
        <v>401</v>
      </c>
      <c r="D204" s="624"/>
      <c r="E204" s="624"/>
      <c r="F204" s="624"/>
      <c r="G204" s="625"/>
      <c r="H204" s="626"/>
      <c r="I204" s="626"/>
      <c r="J204" s="163"/>
      <c r="K204" s="111" t="s">
        <v>3</v>
      </c>
    </row>
    <row r="205" spans="1:11" ht="13.5" hidden="1" thickBot="1">
      <c r="A205" s="112" t="s">
        <v>4</v>
      </c>
      <c r="B205" s="627"/>
      <c r="C205" s="628"/>
      <c r="D205" s="112" t="s">
        <v>5</v>
      </c>
      <c r="E205" s="114"/>
      <c r="F205" s="115" t="s">
        <v>476</v>
      </c>
      <c r="G205" s="114"/>
      <c r="H205" s="114"/>
      <c r="I205" s="114"/>
      <c r="J205" s="116"/>
      <c r="K205" s="113" t="s">
        <v>94</v>
      </c>
    </row>
    <row r="206" spans="1:11" hidden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</row>
    <row r="207" spans="1:11" ht="13.5" hidden="1" thickBot="1">
      <c r="A207" s="165" t="s">
        <v>7</v>
      </c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</row>
    <row r="208" spans="1:11" ht="13.5" hidden="1" thickBot="1">
      <c r="A208" s="104" t="s">
        <v>8</v>
      </c>
      <c r="B208" s="596" t="s">
        <v>9</v>
      </c>
      <c r="C208" s="596"/>
      <c r="D208" s="597"/>
      <c r="E208" s="598" t="s">
        <v>10</v>
      </c>
      <c r="F208" s="599"/>
      <c r="G208" s="600"/>
      <c r="H208" s="599" t="s">
        <v>11</v>
      </c>
      <c r="I208" s="604" t="s">
        <v>12</v>
      </c>
      <c r="J208" s="599" t="s">
        <v>13</v>
      </c>
      <c r="K208" s="604" t="s">
        <v>14</v>
      </c>
    </row>
    <row r="209" spans="1:11" ht="13.5" hidden="1" thickBot="1">
      <c r="A209" s="127" t="s">
        <v>15</v>
      </c>
      <c r="B209" s="167" t="s">
        <v>16</v>
      </c>
      <c r="C209" s="168" t="s">
        <v>17</v>
      </c>
      <c r="D209" s="166" t="s">
        <v>18</v>
      </c>
      <c r="E209" s="601"/>
      <c r="F209" s="602"/>
      <c r="G209" s="603"/>
      <c r="H209" s="602"/>
      <c r="I209" s="605"/>
      <c r="J209" s="602"/>
      <c r="K209" s="605"/>
    </row>
    <row r="210" spans="1:11" hidden="1">
      <c r="A210" s="104"/>
      <c r="B210" s="103"/>
      <c r="C210" s="169"/>
      <c r="D210" s="152"/>
      <c r="E210" s="145" t="s">
        <v>477</v>
      </c>
      <c r="F210" s="153"/>
      <c r="G210" s="152"/>
      <c r="H210" s="103" t="s">
        <v>94</v>
      </c>
      <c r="I210" s="104">
        <v>1</v>
      </c>
      <c r="J210" s="129">
        <v>408320</v>
      </c>
      <c r="K210" s="129">
        <f>J210*I210</f>
        <v>408320</v>
      </c>
    </row>
    <row r="211" spans="1:11" hidden="1">
      <c r="A211" s="131"/>
      <c r="B211" s="103" t="s">
        <v>368</v>
      </c>
      <c r="C211" s="169" t="s">
        <v>368</v>
      </c>
      <c r="D211" s="152" t="s">
        <v>368</v>
      </c>
      <c r="F211" s="153"/>
      <c r="G211" s="152"/>
      <c r="H211" s="103"/>
      <c r="I211" s="131"/>
      <c r="J211" s="129"/>
      <c r="K211" s="129"/>
    </row>
    <row r="212" spans="1:11" hidden="1">
      <c r="A212" s="131"/>
      <c r="B212" s="103" t="s">
        <v>368</v>
      </c>
      <c r="C212" s="169" t="s">
        <v>368</v>
      </c>
      <c r="D212" s="152" t="s">
        <v>368</v>
      </c>
      <c r="E212" s="145" t="s">
        <v>368</v>
      </c>
      <c r="F212" s="153"/>
      <c r="G212" s="152"/>
      <c r="H212" s="103" t="s">
        <v>368</v>
      </c>
      <c r="I212" s="131"/>
      <c r="J212" s="129" t="s">
        <v>368</v>
      </c>
      <c r="K212" s="129" t="s">
        <v>368</v>
      </c>
    </row>
    <row r="213" spans="1:11" hidden="1">
      <c r="A213" s="131"/>
      <c r="B213" s="103" t="s">
        <v>368</v>
      </c>
      <c r="C213" s="169" t="s">
        <v>368</v>
      </c>
      <c r="D213" s="152" t="s">
        <v>368</v>
      </c>
      <c r="E213" s="145" t="s">
        <v>368</v>
      </c>
      <c r="F213" s="153"/>
      <c r="G213" s="152"/>
      <c r="H213" s="103" t="s">
        <v>368</v>
      </c>
      <c r="I213" s="131"/>
      <c r="J213" s="129" t="s">
        <v>368</v>
      </c>
      <c r="K213" s="129" t="s">
        <v>368</v>
      </c>
    </row>
    <row r="214" spans="1:11" hidden="1">
      <c r="A214" s="131"/>
      <c r="B214" s="103" t="s">
        <v>368</v>
      </c>
      <c r="C214" s="169" t="s">
        <v>368</v>
      </c>
      <c r="D214" s="152" t="s">
        <v>368</v>
      </c>
      <c r="E214" s="145" t="s">
        <v>368</v>
      </c>
      <c r="F214" s="153"/>
      <c r="G214" s="152"/>
      <c r="H214" s="103" t="s">
        <v>368</v>
      </c>
      <c r="I214" s="131"/>
      <c r="J214" s="129" t="s">
        <v>368</v>
      </c>
      <c r="K214" s="129" t="s">
        <v>368</v>
      </c>
    </row>
    <row r="215" spans="1:11" hidden="1">
      <c r="A215" s="131"/>
      <c r="B215" s="103" t="s">
        <v>368</v>
      </c>
      <c r="C215" s="169" t="s">
        <v>368</v>
      </c>
      <c r="D215" s="152" t="s">
        <v>368</v>
      </c>
      <c r="E215" s="145" t="s">
        <v>368</v>
      </c>
      <c r="F215" s="153"/>
      <c r="G215" s="152"/>
      <c r="H215" s="103" t="s">
        <v>368</v>
      </c>
      <c r="I215" s="131"/>
      <c r="J215" s="129" t="s">
        <v>368</v>
      </c>
      <c r="K215" s="129" t="s">
        <v>368</v>
      </c>
    </row>
    <row r="216" spans="1:11" hidden="1">
      <c r="A216" s="131"/>
      <c r="B216" s="103" t="s">
        <v>368</v>
      </c>
      <c r="C216" s="169" t="s">
        <v>368</v>
      </c>
      <c r="D216" s="152" t="s">
        <v>368</v>
      </c>
      <c r="E216" s="145" t="s">
        <v>368</v>
      </c>
      <c r="F216" s="153"/>
      <c r="G216" s="152"/>
      <c r="H216" s="103" t="s">
        <v>368</v>
      </c>
      <c r="I216" s="131"/>
      <c r="J216" s="129" t="s">
        <v>368</v>
      </c>
      <c r="K216" s="129" t="s">
        <v>368</v>
      </c>
    </row>
    <row r="217" spans="1:11" hidden="1">
      <c r="A217" s="131"/>
      <c r="B217" s="103" t="s">
        <v>368</v>
      </c>
      <c r="C217" s="169" t="s">
        <v>368</v>
      </c>
      <c r="D217" s="152" t="s">
        <v>368</v>
      </c>
      <c r="E217" s="145" t="s">
        <v>368</v>
      </c>
      <c r="F217" s="153"/>
      <c r="G217" s="152"/>
      <c r="H217" s="103" t="s">
        <v>368</v>
      </c>
      <c r="I217" s="131"/>
      <c r="J217" s="129" t="s">
        <v>368</v>
      </c>
      <c r="K217" s="129" t="s">
        <v>368</v>
      </c>
    </row>
    <row r="218" spans="1:11" hidden="1">
      <c r="A218" s="131"/>
      <c r="B218" s="103" t="s">
        <v>368</v>
      </c>
      <c r="C218" s="169" t="s">
        <v>368</v>
      </c>
      <c r="D218" s="152" t="s">
        <v>368</v>
      </c>
      <c r="E218" s="145" t="s">
        <v>368</v>
      </c>
      <c r="F218" s="153"/>
      <c r="G218" s="152"/>
      <c r="H218" s="103" t="s">
        <v>368</v>
      </c>
      <c r="I218" s="131"/>
      <c r="J218" s="129" t="s">
        <v>368</v>
      </c>
      <c r="K218" s="129" t="s">
        <v>368</v>
      </c>
    </row>
    <row r="219" spans="1:11" ht="13.5" hidden="1" thickBot="1">
      <c r="A219" s="127"/>
      <c r="B219" s="124" t="s">
        <v>368</v>
      </c>
      <c r="C219" s="170" t="s">
        <v>368</v>
      </c>
      <c r="D219" s="126" t="s">
        <v>368</v>
      </c>
      <c r="E219" s="146" t="s">
        <v>368</v>
      </c>
      <c r="F219" s="125"/>
      <c r="G219" s="126"/>
      <c r="H219" s="124" t="s">
        <v>368</v>
      </c>
      <c r="I219" s="127"/>
      <c r="J219" s="155" t="s">
        <v>368</v>
      </c>
      <c r="K219" s="155" t="s">
        <v>368</v>
      </c>
    </row>
    <row r="220" spans="1:11" ht="13.5" hidden="1" thickBot="1">
      <c r="A220" s="119"/>
      <c r="B220" s="119"/>
      <c r="C220" s="119"/>
      <c r="D220" s="119"/>
      <c r="E220" s="130" t="s">
        <v>19</v>
      </c>
      <c r="F220" s="119"/>
      <c r="G220" s="119"/>
      <c r="H220" s="120"/>
      <c r="I220" s="120"/>
      <c r="J220" s="134"/>
      <c r="K220" s="155">
        <f>SUM(K210:K214)</f>
        <v>408320</v>
      </c>
    </row>
    <row r="221" spans="1:11" ht="13.5" hidden="1" thickBot="1">
      <c r="A221" s="119"/>
      <c r="B221" s="119"/>
      <c r="C221" s="119"/>
      <c r="D221" s="119"/>
      <c r="E221" s="136" t="s">
        <v>20</v>
      </c>
      <c r="F221" s="137"/>
      <c r="G221" s="137"/>
      <c r="H221" s="137"/>
      <c r="I221" s="138">
        <v>0.05</v>
      </c>
      <c r="J221" s="139"/>
      <c r="K221" s="135">
        <f>K220*0.05</f>
        <v>20416</v>
      </c>
    </row>
    <row r="222" spans="1:11" ht="13.5" hidden="1" thickBot="1">
      <c r="A222" s="119"/>
      <c r="B222" s="141"/>
      <c r="C222" s="141"/>
      <c r="D222" s="141"/>
      <c r="E222" s="132" t="s">
        <v>21</v>
      </c>
      <c r="F222" s="120"/>
      <c r="G222" s="120"/>
      <c r="H222" s="137"/>
      <c r="I222" s="137"/>
      <c r="J222" s="140"/>
      <c r="K222" s="135">
        <f>K221+K220</f>
        <v>428736</v>
      </c>
    </row>
    <row r="223" spans="1:11" ht="13.5" hidden="1" thickBot="1">
      <c r="A223" s="119"/>
      <c r="B223" s="141"/>
      <c r="C223" s="141"/>
      <c r="D223" s="141"/>
      <c r="E223" s="132" t="s">
        <v>22</v>
      </c>
      <c r="F223" s="120"/>
      <c r="G223" s="120"/>
      <c r="H223" s="137"/>
      <c r="I223" s="137"/>
      <c r="J223" s="140"/>
      <c r="K223" s="135">
        <f>K222</f>
        <v>428736</v>
      </c>
    </row>
    <row r="224" spans="1:11" hidden="1">
      <c r="A224" s="119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</row>
    <row r="225" spans="1:11" ht="13.5" hidden="1" thickBot="1">
      <c r="A225" s="142" t="s">
        <v>369</v>
      </c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</row>
    <row r="226" spans="1:11" ht="13.5" hidden="1" thickBot="1">
      <c r="A226" s="104" t="s">
        <v>8</v>
      </c>
      <c r="B226" s="596" t="s">
        <v>9</v>
      </c>
      <c r="C226" s="596"/>
      <c r="D226" s="597"/>
      <c r="E226" s="598" t="s">
        <v>10</v>
      </c>
      <c r="F226" s="599"/>
      <c r="G226" s="600"/>
      <c r="H226" s="599" t="s">
        <v>11</v>
      </c>
      <c r="I226" s="604" t="s">
        <v>12</v>
      </c>
      <c r="J226" s="599" t="s">
        <v>13</v>
      </c>
      <c r="K226" s="604" t="s">
        <v>14</v>
      </c>
    </row>
    <row r="227" spans="1:11" ht="13.5" hidden="1" thickBot="1">
      <c r="A227" s="127" t="s">
        <v>15</v>
      </c>
      <c r="B227" s="167" t="s">
        <v>16</v>
      </c>
      <c r="C227" s="168" t="s">
        <v>17</v>
      </c>
      <c r="D227" s="166" t="s">
        <v>18</v>
      </c>
      <c r="E227" s="601"/>
      <c r="F227" s="602"/>
      <c r="G227" s="603"/>
      <c r="H227" s="602"/>
      <c r="I227" s="605"/>
      <c r="J227" s="602"/>
      <c r="K227" s="605"/>
    </row>
    <row r="228" spans="1:11" hidden="1">
      <c r="A228" s="104">
        <v>2</v>
      </c>
      <c r="B228" s="103">
        <v>1</v>
      </c>
      <c r="C228" s="169">
        <v>2</v>
      </c>
      <c r="D228" s="152">
        <v>1</v>
      </c>
      <c r="E228" s="145" t="s">
        <v>80</v>
      </c>
      <c r="F228" s="153"/>
      <c r="G228" s="152"/>
      <c r="H228" s="103" t="s">
        <v>79</v>
      </c>
      <c r="I228" s="104">
        <v>1</v>
      </c>
      <c r="J228" s="129">
        <v>1200</v>
      </c>
      <c r="K228" s="129">
        <f>J228*I228</f>
        <v>1200</v>
      </c>
    </row>
    <row r="229" spans="1:11" hidden="1">
      <c r="A229" s="131"/>
      <c r="B229" s="103" t="s">
        <v>368</v>
      </c>
      <c r="C229" s="169" t="s">
        <v>368</v>
      </c>
      <c r="D229" s="152" t="s">
        <v>368</v>
      </c>
      <c r="E229" s="145" t="s">
        <v>368</v>
      </c>
      <c r="F229" s="153"/>
      <c r="G229" s="152"/>
      <c r="H229" s="103" t="s">
        <v>368</v>
      </c>
      <c r="I229" s="131"/>
      <c r="J229" s="129" t="s">
        <v>368</v>
      </c>
      <c r="K229" s="129" t="s">
        <v>368</v>
      </c>
    </row>
    <row r="230" spans="1:11" hidden="1">
      <c r="A230" s="131"/>
      <c r="B230" s="103" t="s">
        <v>368</v>
      </c>
      <c r="C230" s="169" t="s">
        <v>368</v>
      </c>
      <c r="D230" s="152" t="s">
        <v>368</v>
      </c>
      <c r="E230" s="145" t="s">
        <v>368</v>
      </c>
      <c r="F230" s="153"/>
      <c r="G230" s="152"/>
      <c r="H230" s="103" t="s">
        <v>368</v>
      </c>
      <c r="I230" s="131"/>
      <c r="J230" s="129" t="s">
        <v>368</v>
      </c>
      <c r="K230" s="129" t="s">
        <v>368</v>
      </c>
    </row>
    <row r="231" spans="1:11" hidden="1">
      <c r="A231" s="131"/>
      <c r="B231" s="103" t="s">
        <v>368</v>
      </c>
      <c r="C231" s="169" t="s">
        <v>368</v>
      </c>
      <c r="D231" s="152" t="s">
        <v>368</v>
      </c>
      <c r="E231" s="145" t="s">
        <v>368</v>
      </c>
      <c r="F231" s="153"/>
      <c r="G231" s="152"/>
      <c r="H231" s="103" t="s">
        <v>368</v>
      </c>
      <c r="I231" s="131"/>
      <c r="J231" s="129" t="s">
        <v>368</v>
      </c>
      <c r="K231" s="129" t="s">
        <v>368</v>
      </c>
    </row>
    <row r="232" spans="1:11" ht="13.5" hidden="1" thickBot="1">
      <c r="A232" s="127"/>
      <c r="B232" s="124" t="s">
        <v>368</v>
      </c>
      <c r="C232" s="170" t="s">
        <v>368</v>
      </c>
      <c r="D232" s="126" t="s">
        <v>368</v>
      </c>
      <c r="E232" s="146" t="s">
        <v>368</v>
      </c>
      <c r="F232" s="125"/>
      <c r="G232" s="126"/>
      <c r="H232" s="124" t="s">
        <v>368</v>
      </c>
      <c r="I232" s="127"/>
      <c r="J232" s="129" t="s">
        <v>368</v>
      </c>
      <c r="K232" s="129" t="s">
        <v>368</v>
      </c>
    </row>
    <row r="233" spans="1:11" ht="13.5" hidden="1" thickBot="1">
      <c r="A233" s="141"/>
      <c r="B233" s="141"/>
      <c r="C233" s="141"/>
      <c r="D233" s="141"/>
      <c r="E233" s="132" t="s">
        <v>380</v>
      </c>
      <c r="F233" s="120"/>
      <c r="G233" s="120"/>
      <c r="H233" s="120"/>
      <c r="I233" s="120"/>
      <c r="J233" s="140"/>
      <c r="K233" s="135">
        <f>SUM(K228:K232)</f>
        <v>1200</v>
      </c>
    </row>
    <row r="234" spans="1:11" ht="13.5" hidden="1" thickBot="1">
      <c r="A234" s="141"/>
      <c r="B234" s="141"/>
      <c r="C234" s="141"/>
      <c r="D234" s="141"/>
      <c r="E234" s="132" t="s">
        <v>370</v>
      </c>
      <c r="F234" s="120"/>
      <c r="G234" s="120"/>
      <c r="H234" s="137"/>
      <c r="I234" s="137"/>
      <c r="J234" s="140"/>
      <c r="K234" s="155">
        <f>SUM(K224:K228)</f>
        <v>1200</v>
      </c>
    </row>
    <row r="235" spans="1:11" hidden="1">
      <c r="A235" s="141"/>
      <c r="B235" s="141"/>
      <c r="C235" s="141"/>
      <c r="D235" s="141"/>
      <c r="E235" s="119"/>
      <c r="F235" s="119"/>
      <c r="G235" s="119"/>
      <c r="H235" s="119"/>
      <c r="I235" s="119"/>
      <c r="J235" s="148"/>
      <c r="K235" s="149"/>
    </row>
    <row r="236" spans="1:11" ht="13.5" hidden="1" thickBot="1">
      <c r="A236" s="142" t="s">
        <v>371</v>
      </c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</row>
    <row r="237" spans="1:11" ht="13.5" hidden="1" thickBot="1">
      <c r="A237" s="104" t="s">
        <v>8</v>
      </c>
      <c r="B237" s="596" t="s">
        <v>9</v>
      </c>
      <c r="C237" s="596"/>
      <c r="D237" s="597"/>
      <c r="E237" s="598" t="s">
        <v>10</v>
      </c>
      <c r="F237" s="600"/>
      <c r="G237" s="622" t="s">
        <v>372</v>
      </c>
      <c r="H237" s="604" t="s">
        <v>373</v>
      </c>
      <c r="I237" s="604" t="s">
        <v>374</v>
      </c>
      <c r="J237" s="604" t="s">
        <v>28</v>
      </c>
      <c r="K237" s="604" t="s">
        <v>13</v>
      </c>
    </row>
    <row r="238" spans="1:11" ht="13.5" hidden="1" thickBot="1">
      <c r="A238" s="127" t="s">
        <v>15</v>
      </c>
      <c r="B238" s="167" t="s">
        <v>16</v>
      </c>
      <c r="C238" s="168" t="s">
        <v>17</v>
      </c>
      <c r="D238" s="166" t="s">
        <v>18</v>
      </c>
      <c r="E238" s="601"/>
      <c r="F238" s="603"/>
      <c r="G238" s="629"/>
      <c r="H238" s="605"/>
      <c r="I238" s="605"/>
      <c r="J238" s="605"/>
      <c r="K238" s="605"/>
    </row>
    <row r="239" spans="1:11" hidden="1">
      <c r="A239" s="104">
        <v>39</v>
      </c>
      <c r="B239" s="121">
        <v>2</v>
      </c>
      <c r="C239" s="171">
        <v>39</v>
      </c>
      <c r="D239" s="123">
        <v>1</v>
      </c>
      <c r="E239" s="145" t="s">
        <v>402</v>
      </c>
      <c r="F239" s="123"/>
      <c r="G239" s="123">
        <v>25</v>
      </c>
      <c r="H239" s="122">
        <v>40</v>
      </c>
      <c r="I239" s="104">
        <v>1000</v>
      </c>
      <c r="J239" s="172">
        <v>50</v>
      </c>
      <c r="K239" s="129">
        <v>50000</v>
      </c>
    </row>
    <row r="240" spans="1:11" hidden="1">
      <c r="A240" s="131"/>
      <c r="B240" s="103" t="s">
        <v>368</v>
      </c>
      <c r="C240" s="169" t="s">
        <v>368</v>
      </c>
      <c r="D240" s="152" t="s">
        <v>368</v>
      </c>
      <c r="E240" s="654" t="s">
        <v>368</v>
      </c>
      <c r="F240" s="655"/>
      <c r="G240" s="152"/>
      <c r="H240" s="153"/>
      <c r="I240" s="131"/>
      <c r="J240" s="149"/>
      <c r="K240" s="129" t="s">
        <v>368</v>
      </c>
    </row>
    <row r="241" spans="1:11" hidden="1">
      <c r="A241" s="131"/>
      <c r="B241" s="103" t="s">
        <v>368</v>
      </c>
      <c r="C241" s="169" t="s">
        <v>368</v>
      </c>
      <c r="D241" s="152" t="s">
        <v>368</v>
      </c>
      <c r="E241" s="145" t="s">
        <v>368</v>
      </c>
      <c r="F241" s="152"/>
      <c r="G241" s="152"/>
      <c r="H241" s="153"/>
      <c r="I241" s="131"/>
      <c r="J241" s="149"/>
      <c r="K241" s="129" t="s">
        <v>368</v>
      </c>
    </row>
    <row r="242" spans="1:11" hidden="1">
      <c r="A242" s="131"/>
      <c r="B242" s="103" t="s">
        <v>368</v>
      </c>
      <c r="C242" s="169" t="s">
        <v>368</v>
      </c>
      <c r="D242" s="152" t="s">
        <v>368</v>
      </c>
      <c r="E242" s="145" t="s">
        <v>368</v>
      </c>
      <c r="F242" s="152"/>
      <c r="G242" s="152"/>
      <c r="H242" s="153"/>
      <c r="I242" s="131"/>
      <c r="J242" s="149"/>
      <c r="K242" s="129" t="s">
        <v>368</v>
      </c>
    </row>
    <row r="243" spans="1:11" ht="13.5" hidden="1" thickBot="1">
      <c r="A243" s="127"/>
      <c r="B243" s="124" t="s">
        <v>368</v>
      </c>
      <c r="C243" s="170" t="s">
        <v>368</v>
      </c>
      <c r="D243" s="126" t="s">
        <v>368</v>
      </c>
      <c r="E243" s="146" t="s">
        <v>368</v>
      </c>
      <c r="F243" s="126"/>
      <c r="G243" s="126"/>
      <c r="H243" s="125" t="s">
        <v>368</v>
      </c>
      <c r="I243" s="127"/>
      <c r="J243" s="173" t="s">
        <v>368</v>
      </c>
      <c r="K243" s="155" t="s">
        <v>368</v>
      </c>
    </row>
    <row r="244" spans="1:11" ht="13.5" hidden="1" thickBot="1">
      <c r="A244" s="141"/>
      <c r="B244" s="141"/>
      <c r="C244" s="141"/>
      <c r="D244" s="141"/>
      <c r="E244" s="132" t="s">
        <v>375</v>
      </c>
      <c r="F244" s="120"/>
      <c r="G244" s="120"/>
      <c r="H244" s="137"/>
      <c r="I244" s="137"/>
      <c r="J244" s="140"/>
      <c r="K244" s="135">
        <v>50000</v>
      </c>
    </row>
    <row r="245" spans="1:11" ht="13.5" hidden="1" thickBot="1">
      <c r="A245" s="141"/>
      <c r="B245" s="141"/>
      <c r="C245" s="141"/>
      <c r="D245" s="141"/>
      <c r="E245" s="132" t="s">
        <v>376</v>
      </c>
      <c r="F245" s="120"/>
      <c r="G245" s="120"/>
      <c r="H245" s="137"/>
      <c r="I245" s="137"/>
      <c r="J245" s="140"/>
      <c r="K245" s="135">
        <v>50000</v>
      </c>
    </row>
    <row r="246" spans="1:11" hidden="1">
      <c r="A246" s="141"/>
      <c r="B246" s="141"/>
      <c r="C246" s="141"/>
      <c r="D246" s="141"/>
      <c r="E246" s="119"/>
      <c r="F246" s="119"/>
      <c r="G246" s="119"/>
      <c r="H246" s="119"/>
      <c r="I246" s="119"/>
      <c r="J246" s="119"/>
      <c r="K246" s="119"/>
    </row>
    <row r="247" spans="1:11" ht="13.5" hidden="1" thickBot="1">
      <c r="A247" s="142" t="s">
        <v>26</v>
      </c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</row>
    <row r="248" spans="1:11" ht="13.5" hidden="1" thickBot="1">
      <c r="A248" s="104" t="s">
        <v>8</v>
      </c>
      <c r="B248" s="596" t="s">
        <v>9</v>
      </c>
      <c r="C248" s="596"/>
      <c r="D248" s="597"/>
      <c r="E248" s="598" t="s">
        <v>10</v>
      </c>
      <c r="F248" s="599"/>
      <c r="G248" s="600"/>
      <c r="H248" s="599" t="s">
        <v>11</v>
      </c>
      <c r="I248" s="604" t="s">
        <v>27</v>
      </c>
      <c r="J248" s="599" t="s">
        <v>28</v>
      </c>
      <c r="K248" s="604" t="s">
        <v>14</v>
      </c>
    </row>
    <row r="249" spans="1:11" ht="13.5" hidden="1" thickBot="1">
      <c r="A249" s="127" t="s">
        <v>15</v>
      </c>
      <c r="B249" s="167" t="s">
        <v>16</v>
      </c>
      <c r="C249" s="168" t="s">
        <v>17</v>
      </c>
      <c r="D249" s="166" t="s">
        <v>18</v>
      </c>
      <c r="E249" s="601"/>
      <c r="F249" s="602"/>
      <c r="G249" s="603"/>
      <c r="H249" s="602"/>
      <c r="I249" s="605"/>
      <c r="J249" s="602"/>
      <c r="K249" s="605"/>
    </row>
    <row r="250" spans="1:11" hidden="1">
      <c r="A250" s="104">
        <v>10</v>
      </c>
      <c r="B250" s="103">
        <v>4</v>
      </c>
      <c r="C250" s="169">
        <v>10</v>
      </c>
      <c r="D250" s="152">
        <v>4</v>
      </c>
      <c r="E250" s="145" t="s">
        <v>398</v>
      </c>
      <c r="F250" s="153"/>
      <c r="G250" s="152"/>
      <c r="H250" s="103" t="s">
        <v>178</v>
      </c>
      <c r="I250" s="104">
        <v>1</v>
      </c>
      <c r="J250" s="129">
        <v>17633</v>
      </c>
      <c r="K250" s="129">
        <f>J250*I250</f>
        <v>17633</v>
      </c>
    </row>
    <row r="251" spans="1:11" hidden="1">
      <c r="A251" s="131"/>
      <c r="B251" s="103" t="s">
        <v>368</v>
      </c>
      <c r="C251" s="169" t="s">
        <v>368</v>
      </c>
      <c r="D251" s="152" t="s">
        <v>368</v>
      </c>
      <c r="E251" s="145" t="s">
        <v>368</v>
      </c>
      <c r="F251" s="153"/>
      <c r="G251" s="152"/>
      <c r="H251" s="103" t="s">
        <v>368</v>
      </c>
      <c r="I251" s="131"/>
      <c r="J251" s="129" t="s">
        <v>368</v>
      </c>
      <c r="K251" s="129" t="s">
        <v>368</v>
      </c>
    </row>
    <row r="252" spans="1:11" hidden="1">
      <c r="A252" s="131"/>
      <c r="B252" s="103" t="s">
        <v>368</v>
      </c>
      <c r="C252" s="169" t="s">
        <v>368</v>
      </c>
      <c r="D252" s="152" t="s">
        <v>368</v>
      </c>
      <c r="E252" s="145" t="s">
        <v>368</v>
      </c>
      <c r="F252" s="153"/>
      <c r="G252" s="152"/>
      <c r="H252" s="103" t="s">
        <v>368</v>
      </c>
      <c r="I252" s="131"/>
      <c r="J252" s="129" t="s">
        <v>368</v>
      </c>
      <c r="K252" s="129" t="s">
        <v>368</v>
      </c>
    </row>
    <row r="253" spans="1:11" hidden="1">
      <c r="A253" s="131"/>
      <c r="B253" s="103" t="s">
        <v>368</v>
      </c>
      <c r="C253" s="169" t="s">
        <v>368</v>
      </c>
      <c r="D253" s="152" t="s">
        <v>368</v>
      </c>
      <c r="E253" s="145" t="s">
        <v>368</v>
      </c>
      <c r="F253" s="153"/>
      <c r="G253" s="152"/>
      <c r="H253" s="103" t="s">
        <v>368</v>
      </c>
      <c r="I253" s="131"/>
      <c r="J253" s="129" t="s">
        <v>368</v>
      </c>
      <c r="K253" s="129" t="s">
        <v>368</v>
      </c>
    </row>
    <row r="254" spans="1:11" hidden="1">
      <c r="A254" s="131"/>
      <c r="B254" s="103" t="s">
        <v>368</v>
      </c>
      <c r="C254" s="169" t="s">
        <v>368</v>
      </c>
      <c r="D254" s="152" t="s">
        <v>368</v>
      </c>
      <c r="E254" s="145" t="s">
        <v>368</v>
      </c>
      <c r="F254" s="153"/>
      <c r="G254" s="152"/>
      <c r="H254" s="103" t="s">
        <v>368</v>
      </c>
      <c r="I254" s="131"/>
      <c r="J254" s="129" t="s">
        <v>368</v>
      </c>
      <c r="K254" s="129" t="s">
        <v>368</v>
      </c>
    </row>
    <row r="255" spans="1:11" hidden="1">
      <c r="A255" s="131"/>
      <c r="B255" s="103" t="s">
        <v>368</v>
      </c>
      <c r="C255" s="169" t="s">
        <v>368</v>
      </c>
      <c r="D255" s="152" t="s">
        <v>368</v>
      </c>
      <c r="E255" s="145" t="s">
        <v>368</v>
      </c>
      <c r="F255" s="153"/>
      <c r="G255" s="152"/>
      <c r="H255" s="103" t="s">
        <v>368</v>
      </c>
      <c r="I255" s="131"/>
      <c r="J255" s="129" t="s">
        <v>368</v>
      </c>
      <c r="K255" s="129" t="s">
        <v>368</v>
      </c>
    </row>
    <row r="256" spans="1:11" hidden="1">
      <c r="A256" s="131"/>
      <c r="B256" s="103" t="s">
        <v>368</v>
      </c>
      <c r="C256" s="169" t="s">
        <v>368</v>
      </c>
      <c r="D256" s="152" t="s">
        <v>368</v>
      </c>
      <c r="E256" s="145" t="s">
        <v>368</v>
      </c>
      <c r="F256" s="153"/>
      <c r="G256" s="152"/>
      <c r="H256" s="103" t="s">
        <v>368</v>
      </c>
      <c r="I256" s="131"/>
      <c r="J256" s="129" t="s">
        <v>368</v>
      </c>
      <c r="K256" s="129" t="s">
        <v>368</v>
      </c>
    </row>
    <row r="257" spans="1:11" hidden="1">
      <c r="A257" s="131"/>
      <c r="B257" s="103" t="s">
        <v>368</v>
      </c>
      <c r="C257" s="169" t="s">
        <v>368</v>
      </c>
      <c r="D257" s="152" t="s">
        <v>368</v>
      </c>
      <c r="E257" s="145" t="s">
        <v>368</v>
      </c>
      <c r="F257" s="153"/>
      <c r="G257" s="152"/>
      <c r="H257" s="103" t="s">
        <v>368</v>
      </c>
      <c r="I257" s="131"/>
      <c r="J257" s="129" t="s">
        <v>368</v>
      </c>
      <c r="K257" s="129" t="s">
        <v>368</v>
      </c>
    </row>
    <row r="258" spans="1:11" hidden="1">
      <c r="A258" s="131"/>
      <c r="B258" s="103" t="s">
        <v>368</v>
      </c>
      <c r="C258" s="169" t="s">
        <v>368</v>
      </c>
      <c r="D258" s="152" t="s">
        <v>368</v>
      </c>
      <c r="E258" s="145" t="s">
        <v>368</v>
      </c>
      <c r="F258" s="153"/>
      <c r="G258" s="152"/>
      <c r="H258" s="103" t="s">
        <v>368</v>
      </c>
      <c r="I258" s="131"/>
      <c r="J258" s="129" t="s">
        <v>368</v>
      </c>
      <c r="K258" s="129" t="s">
        <v>368</v>
      </c>
    </row>
    <row r="259" spans="1:11" ht="13.5" hidden="1" thickBot="1">
      <c r="A259" s="127"/>
      <c r="B259" s="124" t="s">
        <v>368</v>
      </c>
      <c r="C259" s="170" t="s">
        <v>368</v>
      </c>
      <c r="D259" s="126" t="s">
        <v>368</v>
      </c>
      <c r="E259" s="146" t="s">
        <v>368</v>
      </c>
      <c r="F259" s="125"/>
      <c r="G259" s="126"/>
      <c r="H259" s="124" t="s">
        <v>368</v>
      </c>
      <c r="I259" s="127"/>
      <c r="J259" s="155" t="s">
        <v>368</v>
      </c>
      <c r="K259" s="155" t="s">
        <v>368</v>
      </c>
    </row>
    <row r="260" spans="1:11" ht="13.5" hidden="1" thickBot="1">
      <c r="A260" s="141"/>
      <c r="B260" s="141"/>
      <c r="C260" s="141"/>
      <c r="D260" s="141"/>
      <c r="E260" s="132" t="s">
        <v>29</v>
      </c>
      <c r="F260" s="120"/>
      <c r="G260" s="120"/>
      <c r="H260" s="120"/>
      <c r="I260" s="120"/>
      <c r="J260" s="134"/>
      <c r="K260" s="155">
        <f>SUM(K250:K254)</f>
        <v>17633</v>
      </c>
    </row>
    <row r="261" spans="1:11" ht="13.5" hidden="1" thickBot="1">
      <c r="A261" s="141"/>
      <c r="B261" s="141"/>
      <c r="C261" s="141"/>
      <c r="D261" s="141"/>
      <c r="E261" s="132" t="s">
        <v>30</v>
      </c>
      <c r="F261" s="120"/>
      <c r="G261" s="120"/>
      <c r="H261" s="137"/>
      <c r="I261" s="137"/>
      <c r="J261" s="140"/>
      <c r="K261" s="135">
        <v>9950</v>
      </c>
    </row>
    <row r="262" spans="1:11" ht="13.5" hidden="1" thickBot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39"/>
      <c r="K262" s="156"/>
    </row>
    <row r="263" spans="1:11" ht="13.5" hidden="1" thickBot="1">
      <c r="A263" s="141"/>
      <c r="B263" s="141"/>
      <c r="C263" s="141"/>
      <c r="D263" s="141"/>
      <c r="E263" s="174" t="s">
        <v>31</v>
      </c>
      <c r="F263" s="175"/>
      <c r="G263" s="175"/>
      <c r="H263" s="175"/>
      <c r="I263" s="175"/>
      <c r="J263" s="612">
        <v>564450</v>
      </c>
      <c r="K263" s="613"/>
    </row>
    <row r="264" spans="1:11" ht="13.5" hidden="1" thickBot="1">
      <c r="A264" s="141"/>
      <c r="B264" s="141"/>
      <c r="C264" s="141"/>
      <c r="D264" s="141"/>
      <c r="E264" s="112" t="s">
        <v>32</v>
      </c>
      <c r="F264" s="157"/>
      <c r="G264" s="157"/>
      <c r="H264" s="158">
        <v>0.35</v>
      </c>
      <c r="I264" s="157"/>
      <c r="J264" s="612">
        <v>169335</v>
      </c>
      <c r="K264" s="613"/>
    </row>
    <row r="265" spans="1:11" ht="13.5" hidden="1" thickBot="1">
      <c r="A265" s="141"/>
      <c r="B265" s="141"/>
      <c r="C265" s="141"/>
      <c r="D265" s="141"/>
      <c r="E265" s="160" t="s">
        <v>33</v>
      </c>
      <c r="F265" s="161"/>
      <c r="G265" s="161"/>
      <c r="H265" s="161"/>
      <c r="I265" s="161"/>
      <c r="J265" s="612">
        <v>733785</v>
      </c>
      <c r="K265" s="613"/>
    </row>
    <row r="266" spans="1:11" hidden="1"/>
    <row r="267" spans="1:11" ht="13.5" hidden="1" thickBot="1"/>
    <row r="268" spans="1:11" ht="18" hidden="1">
      <c r="A268" s="630"/>
      <c r="B268" s="631"/>
      <c r="C268" s="632"/>
      <c r="D268" s="639" t="s">
        <v>0</v>
      </c>
      <c r="E268" s="640"/>
      <c r="F268" s="640"/>
      <c r="G268" s="640"/>
      <c r="H268" s="640"/>
      <c r="I268" s="640"/>
      <c r="J268" s="640"/>
      <c r="K268" s="640"/>
    </row>
    <row r="269" spans="1:11" ht="13.5" hidden="1" thickBot="1">
      <c r="A269" s="633"/>
      <c r="B269" s="634"/>
      <c r="C269" s="635"/>
      <c r="D269" s="106"/>
      <c r="E269" s="107"/>
      <c r="F269" s="107"/>
      <c r="G269" s="107"/>
      <c r="H269" s="107"/>
      <c r="I269" s="107"/>
      <c r="J269" s="107"/>
      <c r="K269" s="107"/>
    </row>
    <row r="270" spans="1:11" ht="15" hidden="1" thickBot="1">
      <c r="A270" s="633"/>
      <c r="B270" s="634"/>
      <c r="C270" s="635"/>
      <c r="D270" s="641" t="str">
        <f>D202</f>
        <v>MUNICIPIO DE RIONEGRO</v>
      </c>
      <c r="E270" s="642"/>
      <c r="F270" s="642"/>
      <c r="G270" s="642"/>
      <c r="H270" s="642"/>
      <c r="I270" s="642"/>
      <c r="J270" s="643"/>
      <c r="K270" s="108" t="s">
        <v>1</v>
      </c>
    </row>
    <row r="271" spans="1:11" ht="42" hidden="1" customHeight="1" thickBot="1">
      <c r="A271" s="636"/>
      <c r="B271" s="637"/>
      <c r="C271" s="638"/>
      <c r="D271" s="644" t="str">
        <f>D203</f>
        <v xml:space="preserve">REPOSICION SISTEMA DE ACUEDUCTO  CORREGIMIENTO LLANO DE PALMAS
</v>
      </c>
      <c r="E271" s="645"/>
      <c r="F271" s="645"/>
      <c r="G271" s="645"/>
      <c r="H271" s="645"/>
      <c r="I271" s="645"/>
      <c r="J271" s="646"/>
      <c r="K271" s="109">
        <f>K203</f>
        <v>41202</v>
      </c>
    </row>
    <row r="272" spans="1:11" ht="13.5" hidden="1" thickBot="1">
      <c r="A272" s="647" t="s">
        <v>233</v>
      </c>
      <c r="B272" s="626"/>
      <c r="C272" s="624" t="s">
        <v>391</v>
      </c>
      <c r="D272" s="624"/>
      <c r="E272" s="624"/>
      <c r="F272" s="624"/>
      <c r="G272" s="625"/>
      <c r="H272" s="626"/>
      <c r="I272" s="626"/>
      <c r="J272" s="163"/>
      <c r="K272" s="111" t="s">
        <v>3</v>
      </c>
    </row>
    <row r="273" spans="1:11" ht="13.5" hidden="1" thickBot="1">
      <c r="A273" s="112" t="s">
        <v>4</v>
      </c>
      <c r="B273" s="627"/>
      <c r="C273" s="628"/>
      <c r="D273" s="112" t="s">
        <v>5</v>
      </c>
      <c r="E273" s="114"/>
      <c r="F273" s="115" t="s">
        <v>478</v>
      </c>
      <c r="G273" s="114"/>
      <c r="H273" s="114"/>
      <c r="I273" s="114"/>
      <c r="J273" s="116"/>
      <c r="K273" s="180" t="s">
        <v>6</v>
      </c>
    </row>
    <row r="274" spans="1:11" hidden="1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</row>
    <row r="275" spans="1:11" ht="13.5" hidden="1" thickBot="1">
      <c r="A275" s="165" t="s">
        <v>7</v>
      </c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</row>
    <row r="276" spans="1:11" ht="13.5" hidden="1" thickBot="1">
      <c r="A276" s="104" t="s">
        <v>8</v>
      </c>
      <c r="B276" s="596" t="s">
        <v>9</v>
      </c>
      <c r="C276" s="596"/>
      <c r="D276" s="597"/>
      <c r="E276" s="598" t="s">
        <v>10</v>
      </c>
      <c r="F276" s="599"/>
      <c r="G276" s="600"/>
      <c r="H276" s="599" t="s">
        <v>11</v>
      </c>
      <c r="I276" s="604" t="s">
        <v>12</v>
      </c>
      <c r="J276" s="599" t="s">
        <v>13</v>
      </c>
      <c r="K276" s="604" t="s">
        <v>14</v>
      </c>
    </row>
    <row r="277" spans="1:11" ht="13.5" hidden="1" thickBot="1">
      <c r="A277" s="127" t="s">
        <v>15</v>
      </c>
      <c r="B277" s="167" t="s">
        <v>16</v>
      </c>
      <c r="C277" s="168" t="s">
        <v>17</v>
      </c>
      <c r="D277" s="166" t="s">
        <v>18</v>
      </c>
      <c r="E277" s="601"/>
      <c r="F277" s="602"/>
      <c r="G277" s="603"/>
      <c r="H277" s="602"/>
      <c r="I277" s="605"/>
      <c r="J277" s="602"/>
      <c r="K277" s="605"/>
    </row>
    <row r="278" spans="1:11" hidden="1">
      <c r="A278" s="104">
        <v>59</v>
      </c>
      <c r="B278" s="103">
        <v>2</v>
      </c>
      <c r="C278" s="169">
        <v>59</v>
      </c>
      <c r="D278" s="152">
        <v>1</v>
      </c>
      <c r="E278" s="145" t="s">
        <v>479</v>
      </c>
      <c r="F278" s="153"/>
      <c r="G278" s="152"/>
      <c r="H278" s="103" t="s">
        <v>6</v>
      </c>
      <c r="I278" s="104">
        <v>1</v>
      </c>
      <c r="J278" s="129">
        <v>11000</v>
      </c>
      <c r="K278" s="129">
        <v>11000</v>
      </c>
    </row>
    <row r="279" spans="1:11" hidden="1">
      <c r="A279" s="131">
        <v>58</v>
      </c>
      <c r="B279" s="103">
        <v>2</v>
      </c>
      <c r="C279" s="169">
        <v>58</v>
      </c>
      <c r="D279" s="152">
        <v>1</v>
      </c>
      <c r="E279" s="145" t="s">
        <v>395</v>
      </c>
      <c r="F279" s="153"/>
      <c r="G279" s="152"/>
      <c r="H279" s="103" t="s">
        <v>122</v>
      </c>
      <c r="I279" s="131">
        <v>0.02</v>
      </c>
      <c r="J279" s="129">
        <v>257000</v>
      </c>
      <c r="K279" s="129">
        <v>5140</v>
      </c>
    </row>
    <row r="280" spans="1:11" hidden="1">
      <c r="B280" s="73"/>
      <c r="C280" s="73"/>
      <c r="E280" s="80"/>
      <c r="G280" s="81"/>
      <c r="I280" s="80"/>
      <c r="J280" s="80"/>
      <c r="K280" s="80"/>
    </row>
    <row r="281" spans="1:11" hidden="1">
      <c r="A281" s="131"/>
      <c r="B281" s="103" t="s">
        <v>368</v>
      </c>
      <c r="C281" s="169" t="s">
        <v>368</v>
      </c>
      <c r="D281" s="152" t="s">
        <v>368</v>
      </c>
      <c r="E281" s="145" t="s">
        <v>368</v>
      </c>
      <c r="F281" s="153"/>
      <c r="G281" s="152"/>
      <c r="H281" s="103" t="s">
        <v>368</v>
      </c>
      <c r="I281" s="131"/>
      <c r="J281" s="129" t="s">
        <v>368</v>
      </c>
      <c r="K281" s="129" t="s">
        <v>368</v>
      </c>
    </row>
    <row r="282" spans="1:11" hidden="1">
      <c r="A282" s="131"/>
      <c r="B282" s="103" t="s">
        <v>368</v>
      </c>
      <c r="C282" s="169" t="s">
        <v>368</v>
      </c>
      <c r="D282" s="152" t="s">
        <v>368</v>
      </c>
      <c r="E282" s="145" t="s">
        <v>368</v>
      </c>
      <c r="F282" s="153"/>
      <c r="G282" s="152"/>
      <c r="H282" s="103" t="s">
        <v>368</v>
      </c>
      <c r="I282" s="131"/>
      <c r="J282" s="129" t="s">
        <v>368</v>
      </c>
      <c r="K282" s="129" t="s">
        <v>368</v>
      </c>
    </row>
    <row r="283" spans="1:11" hidden="1">
      <c r="A283" s="131"/>
      <c r="B283" s="152" t="s">
        <v>368</v>
      </c>
      <c r="C283" s="131" t="s">
        <v>368</v>
      </c>
      <c r="D283" s="152" t="s">
        <v>368</v>
      </c>
      <c r="E283" s="145" t="s">
        <v>368</v>
      </c>
      <c r="F283" s="153"/>
      <c r="G283" s="152"/>
      <c r="H283" s="103" t="s">
        <v>368</v>
      </c>
      <c r="I283" s="131"/>
      <c r="J283" s="129" t="s">
        <v>368</v>
      </c>
      <c r="K283" s="129" t="s">
        <v>368</v>
      </c>
    </row>
    <row r="284" spans="1:11" hidden="1">
      <c r="A284" s="131"/>
      <c r="B284" s="103" t="s">
        <v>368</v>
      </c>
      <c r="C284" s="169" t="s">
        <v>368</v>
      </c>
      <c r="D284" s="152" t="s">
        <v>368</v>
      </c>
      <c r="E284" s="145" t="s">
        <v>368</v>
      </c>
      <c r="F284" s="153"/>
      <c r="G284" s="152"/>
      <c r="H284" s="103" t="s">
        <v>368</v>
      </c>
      <c r="I284" s="131"/>
      <c r="J284" s="129" t="s">
        <v>368</v>
      </c>
      <c r="K284" s="129" t="s">
        <v>368</v>
      </c>
    </row>
    <row r="285" spans="1:11" hidden="1">
      <c r="A285" s="131"/>
      <c r="B285" s="103" t="s">
        <v>368</v>
      </c>
      <c r="C285" s="169" t="s">
        <v>368</v>
      </c>
      <c r="D285" s="152" t="s">
        <v>368</v>
      </c>
      <c r="E285" s="145" t="s">
        <v>368</v>
      </c>
      <c r="F285" s="153"/>
      <c r="G285" s="152"/>
      <c r="H285" s="103" t="s">
        <v>368</v>
      </c>
      <c r="I285" s="131"/>
      <c r="J285" s="129" t="s">
        <v>368</v>
      </c>
      <c r="K285" s="129" t="s">
        <v>368</v>
      </c>
    </row>
    <row r="286" spans="1:11" hidden="1">
      <c r="A286" s="131"/>
      <c r="B286" s="103" t="s">
        <v>368</v>
      </c>
      <c r="C286" s="169" t="s">
        <v>368</v>
      </c>
      <c r="D286" s="152" t="s">
        <v>368</v>
      </c>
      <c r="E286" s="145" t="s">
        <v>368</v>
      </c>
      <c r="F286" s="153"/>
      <c r="G286" s="152"/>
      <c r="H286" s="103" t="s">
        <v>368</v>
      </c>
      <c r="I286" s="131"/>
      <c r="J286" s="129" t="s">
        <v>368</v>
      </c>
      <c r="K286" s="129" t="s">
        <v>368</v>
      </c>
    </row>
    <row r="287" spans="1:11" ht="13.5" hidden="1" thickBot="1">
      <c r="A287" s="127"/>
      <c r="B287" s="124" t="s">
        <v>368</v>
      </c>
      <c r="C287" s="170" t="s">
        <v>368</v>
      </c>
      <c r="D287" s="126" t="s">
        <v>368</v>
      </c>
      <c r="E287" s="146" t="s">
        <v>368</v>
      </c>
      <c r="F287" s="125"/>
      <c r="G287" s="126"/>
      <c r="H287" s="124" t="s">
        <v>368</v>
      </c>
      <c r="I287" s="127"/>
      <c r="J287" s="155" t="s">
        <v>368</v>
      </c>
      <c r="K287" s="155" t="s">
        <v>368</v>
      </c>
    </row>
    <row r="288" spans="1:11" ht="13.5" hidden="1" thickBot="1">
      <c r="A288" s="119"/>
      <c r="B288" s="119"/>
      <c r="C288" s="119"/>
      <c r="D288" s="119"/>
      <c r="E288" s="130" t="s">
        <v>19</v>
      </c>
      <c r="F288" s="119"/>
      <c r="G288" s="119"/>
      <c r="H288" s="120"/>
      <c r="I288" s="120"/>
      <c r="J288" s="134"/>
      <c r="K288" s="155">
        <v>18460</v>
      </c>
    </row>
    <row r="289" spans="1:11" ht="13.5" hidden="1" thickBot="1">
      <c r="A289" s="119"/>
      <c r="B289" s="119"/>
      <c r="C289" s="119"/>
      <c r="D289" s="119"/>
      <c r="E289" s="136" t="s">
        <v>20</v>
      </c>
      <c r="F289" s="137"/>
      <c r="G289" s="137"/>
      <c r="H289" s="137"/>
      <c r="I289" s="138">
        <v>0.05</v>
      </c>
      <c r="J289" s="139"/>
      <c r="K289" s="135">
        <v>923</v>
      </c>
    </row>
    <row r="290" spans="1:11" ht="13.5" hidden="1" thickBot="1">
      <c r="A290" s="119"/>
      <c r="B290" s="141"/>
      <c r="C290" s="141"/>
      <c r="D290" s="141"/>
      <c r="E290" s="132" t="s">
        <v>21</v>
      </c>
      <c r="F290" s="120"/>
      <c r="G290" s="120"/>
      <c r="H290" s="137"/>
      <c r="I290" s="137"/>
      <c r="J290" s="140"/>
      <c r="K290" s="135">
        <v>19383</v>
      </c>
    </row>
    <row r="291" spans="1:11" ht="13.5" hidden="1" thickBot="1">
      <c r="A291" s="119"/>
      <c r="B291" s="141"/>
      <c r="C291" s="141"/>
      <c r="D291" s="141"/>
      <c r="E291" s="132" t="s">
        <v>22</v>
      </c>
      <c r="F291" s="120"/>
      <c r="G291" s="120"/>
      <c r="H291" s="137"/>
      <c r="I291" s="137"/>
      <c r="J291" s="140"/>
      <c r="K291" s="135">
        <v>19380</v>
      </c>
    </row>
    <row r="292" spans="1:11" hidden="1">
      <c r="A292" s="119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</row>
    <row r="293" spans="1:11" ht="13.5" hidden="1" thickBot="1">
      <c r="A293" s="142" t="s">
        <v>369</v>
      </c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</row>
    <row r="294" spans="1:11" ht="13.5" hidden="1" thickBot="1">
      <c r="A294" s="104" t="s">
        <v>8</v>
      </c>
      <c r="B294" s="596" t="s">
        <v>9</v>
      </c>
      <c r="C294" s="596"/>
      <c r="D294" s="597"/>
      <c r="E294" s="598" t="s">
        <v>10</v>
      </c>
      <c r="F294" s="599"/>
      <c r="G294" s="600"/>
      <c r="H294" s="599" t="s">
        <v>11</v>
      </c>
      <c r="I294" s="604" t="s">
        <v>12</v>
      </c>
      <c r="J294" s="599" t="s">
        <v>13</v>
      </c>
      <c r="K294" s="604" t="s">
        <v>14</v>
      </c>
    </row>
    <row r="295" spans="1:11" ht="13.5" hidden="1" thickBot="1">
      <c r="A295" s="127" t="s">
        <v>15</v>
      </c>
      <c r="B295" s="167" t="s">
        <v>16</v>
      </c>
      <c r="C295" s="168" t="s">
        <v>17</v>
      </c>
      <c r="D295" s="166" t="s">
        <v>18</v>
      </c>
      <c r="E295" s="601"/>
      <c r="F295" s="602"/>
      <c r="G295" s="603"/>
      <c r="H295" s="602"/>
      <c r="I295" s="605"/>
      <c r="J295" s="602"/>
      <c r="K295" s="605"/>
    </row>
    <row r="296" spans="1:11" hidden="1">
      <c r="A296" s="104">
        <v>2</v>
      </c>
      <c r="B296" s="103">
        <v>1</v>
      </c>
      <c r="C296" s="169">
        <v>2</v>
      </c>
      <c r="D296" s="152">
        <v>1</v>
      </c>
      <c r="E296" s="145" t="s">
        <v>80</v>
      </c>
      <c r="F296" s="153"/>
      <c r="G296" s="152"/>
      <c r="H296" s="103" t="s">
        <v>79</v>
      </c>
      <c r="I296" s="104">
        <v>1</v>
      </c>
      <c r="J296" s="129">
        <v>2500</v>
      </c>
      <c r="K296" s="129">
        <v>2500</v>
      </c>
    </row>
    <row r="297" spans="1:11" hidden="1">
      <c r="A297" s="131"/>
      <c r="B297" s="103" t="s">
        <v>368</v>
      </c>
      <c r="C297" s="169" t="s">
        <v>368</v>
      </c>
      <c r="D297" s="152" t="s">
        <v>368</v>
      </c>
      <c r="E297" s="145" t="s">
        <v>368</v>
      </c>
      <c r="F297" s="153"/>
      <c r="G297" s="152"/>
      <c r="H297" s="103" t="s">
        <v>368</v>
      </c>
      <c r="I297" s="131"/>
      <c r="J297" s="129" t="s">
        <v>368</v>
      </c>
      <c r="K297" s="129" t="s">
        <v>368</v>
      </c>
    </row>
    <row r="298" spans="1:11" hidden="1">
      <c r="A298" s="131"/>
      <c r="B298" s="103" t="s">
        <v>368</v>
      </c>
      <c r="C298" s="169" t="s">
        <v>368</v>
      </c>
      <c r="D298" s="152" t="s">
        <v>368</v>
      </c>
      <c r="E298" s="145" t="s">
        <v>368</v>
      </c>
      <c r="F298" s="153"/>
      <c r="G298" s="152"/>
      <c r="H298" s="103" t="s">
        <v>368</v>
      </c>
      <c r="I298" s="131"/>
      <c r="J298" s="129" t="s">
        <v>368</v>
      </c>
      <c r="K298" s="129" t="s">
        <v>368</v>
      </c>
    </row>
    <row r="299" spans="1:11" hidden="1">
      <c r="A299" s="131"/>
      <c r="B299" s="103" t="s">
        <v>368</v>
      </c>
      <c r="C299" s="169" t="s">
        <v>368</v>
      </c>
      <c r="D299" s="152" t="s">
        <v>368</v>
      </c>
      <c r="E299" s="145" t="s">
        <v>368</v>
      </c>
      <c r="F299" s="153"/>
      <c r="G299" s="152"/>
      <c r="H299" s="103" t="s">
        <v>368</v>
      </c>
      <c r="I299" s="131"/>
      <c r="J299" s="129" t="s">
        <v>368</v>
      </c>
      <c r="K299" s="129" t="s">
        <v>368</v>
      </c>
    </row>
    <row r="300" spans="1:11" ht="13.5" hidden="1" thickBot="1">
      <c r="A300" s="127"/>
      <c r="B300" s="124" t="s">
        <v>368</v>
      </c>
      <c r="C300" s="170" t="s">
        <v>368</v>
      </c>
      <c r="D300" s="126" t="s">
        <v>368</v>
      </c>
      <c r="E300" s="146" t="s">
        <v>368</v>
      </c>
      <c r="F300" s="125"/>
      <c r="G300" s="126"/>
      <c r="H300" s="124" t="s">
        <v>368</v>
      </c>
      <c r="I300" s="127"/>
      <c r="J300" s="129" t="s">
        <v>368</v>
      </c>
      <c r="K300" s="129" t="s">
        <v>368</v>
      </c>
    </row>
    <row r="301" spans="1:11" ht="13.5" hidden="1" thickBot="1">
      <c r="A301" s="141"/>
      <c r="B301" s="141"/>
      <c r="C301" s="141"/>
      <c r="D301" s="141"/>
      <c r="E301" s="132" t="s">
        <v>380</v>
      </c>
      <c r="F301" s="120"/>
      <c r="G301" s="120"/>
      <c r="H301" s="120"/>
      <c r="I301" s="120"/>
      <c r="J301" s="140"/>
      <c r="K301" s="135">
        <v>2500</v>
      </c>
    </row>
    <row r="302" spans="1:11" ht="13.5" hidden="1" thickBot="1">
      <c r="A302" s="141"/>
      <c r="B302" s="141"/>
      <c r="C302" s="141"/>
      <c r="D302" s="141"/>
      <c r="E302" s="132" t="s">
        <v>370</v>
      </c>
      <c r="F302" s="120"/>
      <c r="G302" s="120"/>
      <c r="H302" s="137"/>
      <c r="I302" s="137"/>
      <c r="J302" s="140"/>
      <c r="K302" s="135">
        <v>2500</v>
      </c>
    </row>
    <row r="303" spans="1:11" hidden="1">
      <c r="A303" s="141"/>
      <c r="B303" s="141"/>
      <c r="C303" s="141"/>
      <c r="D303" s="141"/>
      <c r="E303" s="119"/>
      <c r="F303" s="119"/>
      <c r="G303" s="119"/>
      <c r="H303" s="119"/>
      <c r="I303" s="119"/>
      <c r="J303" s="148"/>
      <c r="K303" s="149"/>
    </row>
    <row r="304" spans="1:11" ht="13.5" hidden="1" thickBot="1">
      <c r="A304" s="142" t="s">
        <v>371</v>
      </c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</row>
    <row r="305" spans="1:11" ht="13.5" hidden="1" thickBot="1">
      <c r="A305" s="104" t="s">
        <v>8</v>
      </c>
      <c r="B305" s="596" t="s">
        <v>9</v>
      </c>
      <c r="C305" s="596"/>
      <c r="D305" s="597"/>
      <c r="E305" s="598" t="s">
        <v>10</v>
      </c>
      <c r="F305" s="600"/>
      <c r="G305" s="622" t="s">
        <v>372</v>
      </c>
      <c r="H305" s="604" t="s">
        <v>373</v>
      </c>
      <c r="I305" s="604" t="s">
        <v>374</v>
      </c>
      <c r="J305" s="604" t="s">
        <v>28</v>
      </c>
      <c r="K305" s="599" t="s">
        <v>13</v>
      </c>
    </row>
    <row r="306" spans="1:11" ht="13.5" hidden="1" thickBot="1">
      <c r="A306" s="127" t="s">
        <v>15</v>
      </c>
      <c r="B306" s="167" t="s">
        <v>16</v>
      </c>
      <c r="C306" s="168" t="s">
        <v>17</v>
      </c>
      <c r="D306" s="166" t="s">
        <v>18</v>
      </c>
      <c r="E306" s="601"/>
      <c r="F306" s="603"/>
      <c r="G306" s="629"/>
      <c r="H306" s="605"/>
      <c r="I306" s="605"/>
      <c r="J306" s="605"/>
      <c r="K306" s="602"/>
    </row>
    <row r="307" spans="1:11" hidden="1">
      <c r="A307" s="104">
        <v>59</v>
      </c>
      <c r="B307" s="121">
        <v>2</v>
      </c>
      <c r="C307" s="171">
        <v>59</v>
      </c>
      <c r="D307" s="123">
        <v>1</v>
      </c>
      <c r="E307" s="143" t="s">
        <v>393</v>
      </c>
      <c r="F307" s="123"/>
      <c r="G307" s="123">
        <v>0.1</v>
      </c>
      <c r="H307" s="122">
        <v>40</v>
      </c>
      <c r="I307" s="104">
        <v>4</v>
      </c>
      <c r="J307" s="172">
        <v>50</v>
      </c>
      <c r="K307" s="129">
        <v>200</v>
      </c>
    </row>
    <row r="308" spans="1:11" hidden="1">
      <c r="A308" s="131">
        <v>57</v>
      </c>
      <c r="B308" s="103">
        <v>2</v>
      </c>
      <c r="C308" s="169">
        <v>57</v>
      </c>
      <c r="D308" s="152">
        <v>1</v>
      </c>
      <c r="E308" s="145" t="s">
        <v>394</v>
      </c>
      <c r="F308" s="152"/>
      <c r="G308" s="152">
        <v>0.01</v>
      </c>
      <c r="H308" s="153">
        <v>40</v>
      </c>
      <c r="I308" s="131">
        <v>0.4</v>
      </c>
      <c r="J308" s="149">
        <v>50</v>
      </c>
      <c r="K308" s="129">
        <v>20</v>
      </c>
    </row>
    <row r="309" spans="1:11" hidden="1">
      <c r="A309" s="131">
        <v>58</v>
      </c>
      <c r="B309" s="103">
        <v>2</v>
      </c>
      <c r="C309" s="169">
        <v>58</v>
      </c>
      <c r="D309" s="152">
        <v>1</v>
      </c>
      <c r="E309" s="145" t="s">
        <v>395</v>
      </c>
      <c r="F309" s="152"/>
      <c r="G309" s="152">
        <v>0.01</v>
      </c>
      <c r="H309" s="153">
        <v>40</v>
      </c>
      <c r="I309" s="131">
        <v>0.4</v>
      </c>
      <c r="J309" s="149">
        <v>50</v>
      </c>
      <c r="K309" s="129">
        <v>20</v>
      </c>
    </row>
    <row r="310" spans="1:11" hidden="1">
      <c r="A310" s="131"/>
      <c r="B310" s="103" t="s">
        <v>368</v>
      </c>
      <c r="C310" s="169" t="s">
        <v>368</v>
      </c>
      <c r="D310" s="152" t="s">
        <v>368</v>
      </c>
      <c r="E310" s="145" t="s">
        <v>368</v>
      </c>
      <c r="F310" s="152"/>
      <c r="G310" s="152"/>
      <c r="H310" s="153"/>
      <c r="I310" s="131"/>
      <c r="J310" s="149"/>
      <c r="K310" s="129" t="s">
        <v>368</v>
      </c>
    </row>
    <row r="311" spans="1:11" hidden="1">
      <c r="A311" s="131"/>
      <c r="B311" s="103" t="s">
        <v>368</v>
      </c>
      <c r="C311" s="169" t="s">
        <v>368</v>
      </c>
      <c r="D311" s="152" t="s">
        <v>368</v>
      </c>
      <c r="E311" s="145" t="s">
        <v>368</v>
      </c>
      <c r="F311" s="152"/>
      <c r="G311" s="152"/>
      <c r="H311" s="153"/>
      <c r="I311" s="131"/>
      <c r="J311" s="149"/>
      <c r="K311" s="129" t="s">
        <v>368</v>
      </c>
    </row>
    <row r="312" spans="1:11" ht="13.5" hidden="1" thickBot="1">
      <c r="A312" s="127"/>
      <c r="B312" s="124" t="s">
        <v>368</v>
      </c>
      <c r="C312" s="170" t="s">
        <v>368</v>
      </c>
      <c r="D312" s="126" t="s">
        <v>368</v>
      </c>
      <c r="E312" s="146" t="s">
        <v>368</v>
      </c>
      <c r="F312" s="126"/>
      <c r="G312" s="126"/>
      <c r="H312" s="153"/>
      <c r="I312" s="131"/>
      <c r="J312" s="149"/>
      <c r="K312" s="129" t="s">
        <v>368</v>
      </c>
    </row>
    <row r="313" spans="1:11" ht="13.5" hidden="1" thickBot="1">
      <c r="A313" s="141"/>
      <c r="B313" s="141"/>
      <c r="C313" s="141"/>
      <c r="D313" s="141"/>
      <c r="E313" s="132" t="s">
        <v>375</v>
      </c>
      <c r="F313" s="120"/>
      <c r="G313" s="120"/>
      <c r="H313" s="137"/>
      <c r="I313" s="137"/>
      <c r="J313" s="140"/>
      <c r="K313" s="135">
        <v>240</v>
      </c>
    </row>
    <row r="314" spans="1:11" ht="13.5" hidden="1" thickBot="1">
      <c r="A314" s="141"/>
      <c r="B314" s="141"/>
      <c r="C314" s="141"/>
      <c r="D314" s="141"/>
      <c r="E314" s="132" t="s">
        <v>376</v>
      </c>
      <c r="F314" s="120"/>
      <c r="G314" s="120"/>
      <c r="H314" s="137"/>
      <c r="I314" s="137"/>
      <c r="J314" s="140"/>
      <c r="K314" s="135">
        <v>240</v>
      </c>
    </row>
    <row r="315" spans="1:11" hidden="1">
      <c r="A315" s="141"/>
      <c r="B315" s="141"/>
      <c r="C315" s="141"/>
      <c r="D315" s="141"/>
      <c r="E315" s="119"/>
      <c r="F315" s="119"/>
      <c r="G315" s="119"/>
      <c r="H315" s="119"/>
      <c r="I315" s="119"/>
      <c r="J315" s="119"/>
      <c r="K315" s="119"/>
    </row>
    <row r="316" spans="1:11" ht="13.5" hidden="1" thickBot="1">
      <c r="A316" s="142" t="s">
        <v>26</v>
      </c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</row>
    <row r="317" spans="1:11" ht="13.5" hidden="1" thickBot="1">
      <c r="A317" s="104" t="s">
        <v>8</v>
      </c>
      <c r="B317" s="596" t="s">
        <v>9</v>
      </c>
      <c r="C317" s="596"/>
      <c r="D317" s="597"/>
      <c r="E317" s="598" t="s">
        <v>10</v>
      </c>
      <c r="F317" s="599"/>
      <c r="G317" s="600"/>
      <c r="H317" s="599" t="s">
        <v>11</v>
      </c>
      <c r="I317" s="604" t="s">
        <v>27</v>
      </c>
      <c r="J317" s="599" t="s">
        <v>28</v>
      </c>
      <c r="K317" s="604" t="s">
        <v>14</v>
      </c>
    </row>
    <row r="318" spans="1:11" ht="13.5" hidden="1" thickBot="1">
      <c r="A318" s="127" t="s">
        <v>15</v>
      </c>
      <c r="B318" s="167" t="s">
        <v>16</v>
      </c>
      <c r="C318" s="168" t="s">
        <v>17</v>
      </c>
      <c r="D318" s="166" t="s">
        <v>18</v>
      </c>
      <c r="E318" s="601"/>
      <c r="F318" s="602"/>
      <c r="G318" s="603"/>
      <c r="H318" s="602"/>
      <c r="I318" s="605"/>
      <c r="J318" s="602"/>
      <c r="K318" s="605"/>
    </row>
    <row r="319" spans="1:11" hidden="1">
      <c r="A319" s="104">
        <v>12</v>
      </c>
      <c r="B319" s="103">
        <v>4</v>
      </c>
      <c r="C319" s="169">
        <v>12</v>
      </c>
      <c r="D319" s="152">
        <v>4</v>
      </c>
      <c r="E319" s="145" t="s">
        <v>188</v>
      </c>
      <c r="F319" s="153"/>
      <c r="G319" s="152"/>
      <c r="H319" s="103" t="s">
        <v>178</v>
      </c>
      <c r="I319" s="104">
        <v>0.1</v>
      </c>
      <c r="J319" s="129">
        <v>5802</v>
      </c>
      <c r="K319" s="129">
        <v>580.20000000000005</v>
      </c>
    </row>
    <row r="320" spans="1:11" hidden="1">
      <c r="A320" s="131">
        <v>17</v>
      </c>
      <c r="B320" s="103">
        <v>4</v>
      </c>
      <c r="C320" s="169">
        <v>15</v>
      </c>
      <c r="D320" s="152">
        <v>4</v>
      </c>
      <c r="E320" s="145" t="s">
        <v>385</v>
      </c>
      <c r="F320" s="153"/>
      <c r="G320" s="152"/>
      <c r="H320" s="103" t="s">
        <v>178</v>
      </c>
      <c r="I320" s="131">
        <v>0.1</v>
      </c>
      <c r="J320" s="129">
        <v>8290</v>
      </c>
      <c r="K320" s="129">
        <v>829</v>
      </c>
    </row>
    <row r="321" spans="1:11" hidden="1">
      <c r="A321" s="131"/>
      <c r="B321" s="103" t="s">
        <v>368</v>
      </c>
      <c r="C321" s="169" t="s">
        <v>368</v>
      </c>
      <c r="D321" s="152" t="s">
        <v>368</v>
      </c>
      <c r="E321" s="145" t="s">
        <v>368</v>
      </c>
      <c r="F321" s="153"/>
      <c r="G321" s="152"/>
      <c r="H321" s="103" t="s">
        <v>368</v>
      </c>
      <c r="I321" s="131"/>
      <c r="J321" s="129" t="s">
        <v>368</v>
      </c>
      <c r="K321" s="129" t="s">
        <v>368</v>
      </c>
    </row>
    <row r="322" spans="1:11" hidden="1">
      <c r="A322" s="131"/>
      <c r="B322" s="103" t="s">
        <v>368</v>
      </c>
      <c r="C322" s="169" t="s">
        <v>368</v>
      </c>
      <c r="D322" s="152" t="s">
        <v>368</v>
      </c>
      <c r="E322" s="145" t="s">
        <v>368</v>
      </c>
      <c r="F322" s="153"/>
      <c r="G322" s="152"/>
      <c r="H322" s="103" t="s">
        <v>368</v>
      </c>
      <c r="I322" s="131"/>
      <c r="J322" s="129" t="s">
        <v>368</v>
      </c>
      <c r="K322" s="129" t="s">
        <v>368</v>
      </c>
    </row>
    <row r="323" spans="1:11" hidden="1">
      <c r="A323" s="131"/>
      <c r="B323" s="103" t="s">
        <v>368</v>
      </c>
      <c r="C323" s="169" t="s">
        <v>368</v>
      </c>
      <c r="D323" s="152" t="s">
        <v>368</v>
      </c>
      <c r="E323" s="145" t="s">
        <v>368</v>
      </c>
      <c r="F323" s="153"/>
      <c r="G323" s="152"/>
      <c r="H323" s="103" t="s">
        <v>368</v>
      </c>
      <c r="I323" s="131"/>
      <c r="J323" s="129" t="s">
        <v>368</v>
      </c>
      <c r="K323" s="129" t="s">
        <v>368</v>
      </c>
    </row>
    <row r="324" spans="1:11" hidden="1">
      <c r="A324" s="131"/>
      <c r="B324" s="103" t="s">
        <v>368</v>
      </c>
      <c r="C324" s="169" t="s">
        <v>368</v>
      </c>
      <c r="D324" s="152" t="s">
        <v>368</v>
      </c>
      <c r="E324" s="145" t="s">
        <v>368</v>
      </c>
      <c r="F324" s="153"/>
      <c r="G324" s="152"/>
      <c r="H324" s="103" t="s">
        <v>368</v>
      </c>
      <c r="I324" s="131"/>
      <c r="J324" s="129" t="s">
        <v>368</v>
      </c>
      <c r="K324" s="129" t="s">
        <v>368</v>
      </c>
    </row>
    <row r="325" spans="1:11" hidden="1">
      <c r="A325" s="131"/>
      <c r="B325" s="103" t="s">
        <v>368</v>
      </c>
      <c r="C325" s="169" t="s">
        <v>368</v>
      </c>
      <c r="D325" s="152" t="s">
        <v>368</v>
      </c>
      <c r="E325" s="145" t="s">
        <v>368</v>
      </c>
      <c r="F325" s="153"/>
      <c r="G325" s="152"/>
      <c r="H325" s="103" t="s">
        <v>368</v>
      </c>
      <c r="I325" s="131"/>
      <c r="J325" s="129" t="s">
        <v>368</v>
      </c>
      <c r="K325" s="129" t="s">
        <v>368</v>
      </c>
    </row>
    <row r="326" spans="1:11" hidden="1">
      <c r="A326" s="131"/>
      <c r="B326" s="103" t="s">
        <v>368</v>
      </c>
      <c r="C326" s="169" t="s">
        <v>368</v>
      </c>
      <c r="D326" s="152" t="s">
        <v>368</v>
      </c>
      <c r="E326" s="145" t="s">
        <v>368</v>
      </c>
      <c r="F326" s="153"/>
      <c r="G326" s="152"/>
      <c r="H326" s="103" t="s">
        <v>368</v>
      </c>
      <c r="I326" s="131"/>
      <c r="J326" s="129" t="s">
        <v>368</v>
      </c>
      <c r="K326" s="129" t="s">
        <v>368</v>
      </c>
    </row>
    <row r="327" spans="1:11" hidden="1">
      <c r="A327" s="131"/>
      <c r="B327" s="103" t="s">
        <v>368</v>
      </c>
      <c r="C327" s="169" t="s">
        <v>368</v>
      </c>
      <c r="D327" s="152" t="s">
        <v>368</v>
      </c>
      <c r="E327" s="145" t="s">
        <v>368</v>
      </c>
      <c r="F327" s="153"/>
      <c r="G327" s="152"/>
      <c r="H327" s="103" t="s">
        <v>368</v>
      </c>
      <c r="I327" s="131"/>
      <c r="J327" s="129" t="s">
        <v>368</v>
      </c>
      <c r="K327" s="129" t="s">
        <v>368</v>
      </c>
    </row>
    <row r="328" spans="1:11" ht="13.5" hidden="1" thickBot="1">
      <c r="A328" s="127"/>
      <c r="B328" s="124" t="s">
        <v>368</v>
      </c>
      <c r="C328" s="170" t="s">
        <v>368</v>
      </c>
      <c r="D328" s="126" t="s">
        <v>368</v>
      </c>
      <c r="E328" s="146" t="s">
        <v>368</v>
      </c>
      <c r="F328" s="125"/>
      <c r="G328" s="126"/>
      <c r="H328" s="124" t="s">
        <v>368</v>
      </c>
      <c r="I328" s="127"/>
      <c r="J328" s="155" t="s">
        <v>368</v>
      </c>
      <c r="K328" s="155" t="s">
        <v>368</v>
      </c>
    </row>
    <row r="329" spans="1:11" ht="13.5" hidden="1" thickBot="1">
      <c r="A329" s="141"/>
      <c r="B329" s="141"/>
      <c r="C329" s="141"/>
      <c r="D329" s="141"/>
      <c r="E329" s="132" t="s">
        <v>29</v>
      </c>
      <c r="F329" s="120"/>
      <c r="G329" s="120"/>
      <c r="H329" s="120"/>
      <c r="I329" s="120"/>
      <c r="J329" s="134"/>
      <c r="K329" s="155">
        <v>1409.2</v>
      </c>
    </row>
    <row r="330" spans="1:11" ht="13.5" hidden="1" thickBot="1">
      <c r="A330" s="141"/>
      <c r="B330" s="141"/>
      <c r="C330" s="141"/>
      <c r="D330" s="141"/>
      <c r="E330" s="132" t="s">
        <v>30</v>
      </c>
      <c r="F330" s="120"/>
      <c r="G330" s="120"/>
      <c r="H330" s="137"/>
      <c r="I330" s="137"/>
      <c r="J330" s="140"/>
      <c r="K330" s="135">
        <v>1410</v>
      </c>
    </row>
    <row r="331" spans="1:11" ht="13.5" hidden="1" thickBo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39"/>
      <c r="K331" s="156"/>
    </row>
    <row r="332" spans="1:11" ht="13.5" hidden="1" thickBot="1">
      <c r="A332" s="141"/>
      <c r="B332" s="141"/>
      <c r="C332" s="141"/>
      <c r="D332" s="141"/>
      <c r="E332" s="174" t="s">
        <v>31</v>
      </c>
      <c r="F332" s="175"/>
      <c r="G332" s="175"/>
      <c r="H332" s="175"/>
      <c r="I332" s="175"/>
      <c r="J332" s="612">
        <v>23530</v>
      </c>
      <c r="K332" s="613"/>
    </row>
    <row r="333" spans="1:11" ht="13.5" hidden="1" thickBot="1">
      <c r="A333" s="141"/>
      <c r="B333" s="141"/>
      <c r="C333" s="141"/>
      <c r="D333" s="141"/>
      <c r="E333" s="112" t="s">
        <v>32</v>
      </c>
      <c r="F333" s="157"/>
      <c r="G333" s="157"/>
      <c r="H333" s="158">
        <v>0.35</v>
      </c>
      <c r="I333" s="157"/>
      <c r="J333" s="682">
        <f>J332*0.3</f>
        <v>7059</v>
      </c>
      <c r="K333" s="683"/>
    </row>
    <row r="334" spans="1:11" ht="13.5" hidden="1" thickBot="1">
      <c r="A334" s="141"/>
      <c r="B334" s="141"/>
      <c r="C334" s="141"/>
      <c r="D334" s="141"/>
      <c r="E334" s="160" t="s">
        <v>33</v>
      </c>
      <c r="F334" s="161"/>
      <c r="G334" s="161"/>
      <c r="H334" s="161"/>
      <c r="I334" s="161"/>
      <c r="J334" s="612">
        <f>SUM(J332:K333)</f>
        <v>30589</v>
      </c>
      <c r="K334" s="613"/>
    </row>
    <row r="335" spans="1:11" hidden="1"/>
    <row r="336" spans="1:11" ht="13.5" hidden="1" thickBot="1"/>
    <row r="337" spans="1:11" ht="18" hidden="1">
      <c r="A337" s="671"/>
      <c r="B337" s="672"/>
      <c r="C337" s="673"/>
      <c r="D337" s="680" t="s">
        <v>0</v>
      </c>
      <c r="E337" s="681"/>
      <c r="F337" s="681"/>
      <c r="G337" s="681"/>
      <c r="H337" s="681"/>
      <c r="I337" s="681"/>
      <c r="J337" s="681"/>
      <c r="K337" s="681"/>
    </row>
    <row r="338" spans="1:11" ht="13.5" hidden="1" thickBot="1">
      <c r="A338" s="674"/>
      <c r="B338" s="675"/>
      <c r="C338" s="676"/>
      <c r="D338" s="80"/>
      <c r="E338" s="2"/>
      <c r="F338" s="2"/>
      <c r="G338" s="2"/>
      <c r="H338" s="2"/>
      <c r="I338" s="2"/>
      <c r="J338" s="2"/>
      <c r="K338" s="2"/>
    </row>
    <row r="339" spans="1:11" ht="15" hidden="1" thickBot="1">
      <c r="A339" s="674"/>
      <c r="B339" s="675"/>
      <c r="C339" s="676"/>
      <c r="D339" s="641" t="str">
        <f>+Resumen!$C$6</f>
        <v>MUNICIPIO DE RIONEGRO</v>
      </c>
      <c r="E339" s="642"/>
      <c r="F339" s="642"/>
      <c r="G339" s="642"/>
      <c r="H339" s="642"/>
      <c r="I339" s="642"/>
      <c r="J339" s="643"/>
      <c r="K339" s="4" t="s">
        <v>1</v>
      </c>
    </row>
    <row r="340" spans="1:11" ht="42.75" hidden="1" customHeight="1" thickBot="1">
      <c r="A340" s="677"/>
      <c r="B340" s="678"/>
      <c r="C340" s="679"/>
      <c r="D340" s="644" t="str">
        <f>+Resumen!$A$5</f>
        <v xml:space="preserve">REPOSICION SISTEMA DE ACUEDUCTO  CORREGIMIENTO LLANO DE PALMAS
</v>
      </c>
      <c r="E340" s="645"/>
      <c r="F340" s="645"/>
      <c r="G340" s="645"/>
      <c r="H340" s="645"/>
      <c r="I340" s="645"/>
      <c r="J340" s="646"/>
      <c r="K340" s="6">
        <f>K271</f>
        <v>41202</v>
      </c>
    </row>
    <row r="341" spans="1:11" ht="13.5" hidden="1" thickBot="1">
      <c r="A341" s="94" t="s">
        <v>259</v>
      </c>
      <c r="B341" s="98"/>
      <c r="C341" s="98"/>
      <c r="D341" s="98"/>
      <c r="E341" s="98"/>
      <c r="F341" s="99"/>
      <c r="G341" s="97" t="s">
        <v>233</v>
      </c>
      <c r="H341" s="100" t="str">
        <f>Resumen!B36</f>
        <v>DESARENADOR</v>
      </c>
      <c r="I341" s="95"/>
      <c r="J341" s="96"/>
      <c r="K341" s="8" t="s">
        <v>3</v>
      </c>
    </row>
    <row r="342" spans="1:11" ht="13.5" hidden="1" thickBot="1">
      <c r="A342" s="112" t="s">
        <v>4</v>
      </c>
      <c r="B342" s="627"/>
      <c r="C342" s="714"/>
      <c r="D342" s="112" t="s">
        <v>5</v>
      </c>
      <c r="E342" s="114"/>
      <c r="F342" s="115" t="s">
        <v>416</v>
      </c>
      <c r="G342" s="114"/>
      <c r="H342" s="114"/>
      <c r="I342" s="114"/>
      <c r="J342" s="116"/>
      <c r="K342" s="113" t="s">
        <v>101</v>
      </c>
    </row>
    <row r="343" spans="1:11" hidden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ht="13.5" hidden="1" thickBot="1">
      <c r="A344" s="10" t="s">
        <v>7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1"/>
    </row>
    <row r="345" spans="1:11" ht="13.5" hidden="1" thickBot="1">
      <c r="A345" s="13" t="s">
        <v>8</v>
      </c>
      <c r="B345" s="660" t="s">
        <v>9</v>
      </c>
      <c r="C345" s="661"/>
      <c r="D345" s="662"/>
      <c r="E345" s="663" t="s">
        <v>10</v>
      </c>
      <c r="F345" s="664"/>
      <c r="G345" s="665"/>
      <c r="H345" s="658" t="s">
        <v>11</v>
      </c>
      <c r="I345" s="658" t="s">
        <v>12</v>
      </c>
      <c r="J345" s="658" t="s">
        <v>13</v>
      </c>
      <c r="K345" s="658" t="s">
        <v>14</v>
      </c>
    </row>
    <row r="346" spans="1:11" ht="13.5" hidden="1" thickBot="1">
      <c r="A346" s="18" t="s">
        <v>15</v>
      </c>
      <c r="B346" s="19" t="s">
        <v>16</v>
      </c>
      <c r="C346" s="20" t="s">
        <v>17</v>
      </c>
      <c r="D346" s="14" t="s">
        <v>18</v>
      </c>
      <c r="E346" s="666"/>
      <c r="F346" s="667"/>
      <c r="G346" s="668"/>
      <c r="H346" s="659"/>
      <c r="I346" s="659"/>
      <c r="J346" s="659"/>
      <c r="K346" s="659"/>
    </row>
    <row r="347" spans="1:11" hidden="1">
      <c r="A347" s="13"/>
      <c r="B347" s="29"/>
      <c r="C347" s="30"/>
      <c r="D347" s="31"/>
      <c r="E347" s="32" t="s">
        <v>84</v>
      </c>
      <c r="F347" s="33"/>
      <c r="G347" s="31"/>
      <c r="H347" s="103" t="s">
        <v>178</v>
      </c>
      <c r="I347" s="104">
        <v>1.2E-2</v>
      </c>
      <c r="J347" s="34">
        <v>18280</v>
      </c>
      <c r="K347" s="105">
        <f>J347*I347</f>
        <v>219.36</v>
      </c>
    </row>
    <row r="348" spans="1:11" hidden="1">
      <c r="A348" s="28"/>
      <c r="B348" s="29"/>
      <c r="C348" s="30"/>
      <c r="D348" s="31"/>
      <c r="E348" s="32" t="s">
        <v>366</v>
      </c>
      <c r="F348" s="33"/>
      <c r="G348" s="31"/>
      <c r="H348" s="33" t="s">
        <v>178</v>
      </c>
      <c r="I348" s="28">
        <v>1.2E-2</v>
      </c>
      <c r="J348" s="34">
        <v>12190</v>
      </c>
      <c r="K348" s="105">
        <f>J348*I348</f>
        <v>146.28</v>
      </c>
    </row>
    <row r="349" spans="1:11" hidden="1">
      <c r="A349" s="28"/>
      <c r="B349" s="29"/>
      <c r="C349" s="30"/>
      <c r="D349" s="31"/>
      <c r="E349" s="32" t="s">
        <v>364</v>
      </c>
      <c r="F349" s="33"/>
      <c r="G349" s="31"/>
      <c r="H349" s="33" t="s">
        <v>79</v>
      </c>
      <c r="I349" s="28">
        <v>5.0000000000000001E-4</v>
      </c>
      <c r="J349" s="34">
        <v>3050</v>
      </c>
      <c r="K349" s="105">
        <f>J349*I349</f>
        <v>1.5250000000000001</v>
      </c>
    </row>
    <row r="350" spans="1:11" hidden="1">
      <c r="A350" s="28"/>
      <c r="B350" s="29"/>
      <c r="C350" s="30"/>
      <c r="D350" s="31"/>
      <c r="E350" s="32" t="s">
        <v>80</v>
      </c>
      <c r="F350" s="33"/>
      <c r="G350" s="31"/>
      <c r="H350" s="33" t="s">
        <v>79</v>
      </c>
      <c r="I350" s="28">
        <v>5.0000000000000001E-4</v>
      </c>
      <c r="J350" s="34">
        <v>2540</v>
      </c>
      <c r="K350" s="105">
        <f>J350*I350</f>
        <v>1.27</v>
      </c>
    </row>
    <row r="351" spans="1:11" hidden="1">
      <c r="A351" s="28"/>
      <c r="B351" s="29"/>
      <c r="C351" s="30"/>
      <c r="D351" s="31"/>
      <c r="E351" s="32"/>
      <c r="F351" s="33"/>
      <c r="G351" s="31"/>
      <c r="H351" s="33"/>
      <c r="I351" s="28"/>
      <c r="J351" s="34"/>
      <c r="K351" s="35"/>
    </row>
    <row r="352" spans="1:11" hidden="1">
      <c r="A352" s="28"/>
      <c r="B352" s="29"/>
      <c r="C352" s="30"/>
      <c r="D352" s="31"/>
      <c r="E352" s="32"/>
      <c r="F352" s="33"/>
      <c r="G352" s="31"/>
      <c r="H352" s="33"/>
      <c r="I352" s="28"/>
      <c r="J352" s="34"/>
      <c r="K352" s="35"/>
    </row>
    <row r="353" spans="1:11" hidden="1">
      <c r="A353" s="28"/>
      <c r="B353" s="29"/>
      <c r="C353" s="30"/>
      <c r="D353" s="31"/>
      <c r="E353" s="32"/>
      <c r="F353" s="33"/>
      <c r="G353" s="31"/>
      <c r="H353" s="33"/>
      <c r="I353" s="28"/>
      <c r="J353" s="34"/>
      <c r="K353" s="35"/>
    </row>
    <row r="354" spans="1:11" hidden="1">
      <c r="A354" s="28"/>
      <c r="B354" s="29"/>
      <c r="C354" s="30"/>
      <c r="D354" s="31"/>
      <c r="E354" s="32"/>
      <c r="F354" s="33"/>
      <c r="G354" s="31"/>
      <c r="H354" s="33"/>
      <c r="I354" s="28"/>
      <c r="J354" s="34"/>
      <c r="K354" s="35"/>
    </row>
    <row r="355" spans="1:11" hidden="1">
      <c r="A355" s="28"/>
      <c r="B355" s="29"/>
      <c r="C355" s="30"/>
      <c r="D355" s="31"/>
      <c r="E355" s="32"/>
      <c r="F355" s="33"/>
      <c r="G355" s="31"/>
      <c r="H355" s="33"/>
      <c r="I355" s="28"/>
      <c r="J355" s="34"/>
      <c r="K355" s="35"/>
    </row>
    <row r="356" spans="1:11" ht="13.5" hidden="1" thickBot="1">
      <c r="A356" s="18"/>
      <c r="B356" s="21"/>
      <c r="C356" s="36"/>
      <c r="D356" s="23"/>
      <c r="E356" s="37"/>
      <c r="F356" s="22"/>
      <c r="G356" s="23"/>
      <c r="H356" s="22"/>
      <c r="I356" s="18"/>
      <c r="J356" s="38"/>
      <c r="K356" s="39"/>
    </row>
    <row r="357" spans="1:11" ht="13.5" hidden="1" thickBot="1">
      <c r="A357" s="12"/>
      <c r="B357" s="12"/>
      <c r="C357" s="12"/>
      <c r="D357" s="12"/>
      <c r="E357" s="40" t="s">
        <v>19</v>
      </c>
      <c r="F357" s="12"/>
      <c r="G357" s="12"/>
      <c r="H357" s="11"/>
      <c r="I357" s="11"/>
      <c r="J357" s="41"/>
      <c r="K357" s="39">
        <f>SUM(K347:K356)</f>
        <v>368.43499999999995</v>
      </c>
    </row>
    <row r="358" spans="1:11" ht="13.5" hidden="1" thickBot="1">
      <c r="A358" s="12"/>
      <c r="B358" s="12"/>
      <c r="C358" s="12"/>
      <c r="D358" s="12"/>
      <c r="E358" s="42" t="s">
        <v>20</v>
      </c>
      <c r="F358" s="43"/>
      <c r="G358" s="43"/>
      <c r="H358" s="43"/>
      <c r="I358" s="44">
        <v>0</v>
      </c>
      <c r="J358" s="45"/>
      <c r="K358" s="46">
        <f>K357*I358</f>
        <v>0</v>
      </c>
    </row>
    <row r="359" spans="1:11" ht="13.5" hidden="1" thickBot="1">
      <c r="A359" s="12"/>
      <c r="B359" s="47"/>
      <c r="C359" s="47"/>
      <c r="D359" s="47"/>
      <c r="E359" s="48" t="s">
        <v>21</v>
      </c>
      <c r="F359" s="11"/>
      <c r="G359" s="11"/>
      <c r="H359" s="43"/>
      <c r="I359" s="43"/>
      <c r="J359" s="49"/>
      <c r="K359" s="46">
        <f>K358+K357</f>
        <v>368.43499999999995</v>
      </c>
    </row>
    <row r="360" spans="1:11" ht="13.5" hidden="1" thickBot="1">
      <c r="A360" s="12"/>
      <c r="B360" s="47"/>
      <c r="C360" s="47"/>
      <c r="D360" s="47"/>
      <c r="E360" s="48" t="s">
        <v>22</v>
      </c>
      <c r="F360" s="11"/>
      <c r="G360" s="11"/>
      <c r="H360" s="43"/>
      <c r="I360" s="43"/>
      <c r="J360" s="49"/>
      <c r="K360" s="46">
        <f>K359</f>
        <v>368.43499999999995</v>
      </c>
    </row>
    <row r="361" spans="1:11" hidden="1">
      <c r="A361" s="12"/>
      <c r="B361" s="47"/>
      <c r="C361" s="47"/>
      <c r="D361" s="47"/>
      <c r="E361" s="47"/>
      <c r="F361" s="47"/>
      <c r="G361" s="47"/>
      <c r="H361" s="47"/>
      <c r="I361" s="47"/>
      <c r="J361" s="47"/>
      <c r="K361" s="47"/>
    </row>
    <row r="362" spans="1:11" ht="13.5" hidden="1" thickBot="1">
      <c r="A362" s="50" t="s">
        <v>23</v>
      </c>
      <c r="B362" s="47"/>
      <c r="C362" s="47"/>
      <c r="D362" s="47"/>
      <c r="E362" s="47"/>
      <c r="F362" s="47"/>
      <c r="G362" s="47"/>
      <c r="H362" s="47"/>
      <c r="I362" s="47"/>
      <c r="J362" s="47"/>
      <c r="K362" s="47"/>
    </row>
    <row r="363" spans="1:11" ht="13.5" hidden="1" thickBot="1">
      <c r="A363" s="13" t="s">
        <v>8</v>
      </c>
      <c r="B363" s="660" t="s">
        <v>9</v>
      </c>
      <c r="C363" s="661"/>
      <c r="D363" s="662"/>
      <c r="E363" s="663" t="s">
        <v>10</v>
      </c>
      <c r="F363" s="664"/>
      <c r="G363" s="665"/>
      <c r="H363" s="658" t="s">
        <v>11</v>
      </c>
      <c r="I363" s="658" t="s">
        <v>12</v>
      </c>
      <c r="J363" s="658" t="s">
        <v>13</v>
      </c>
      <c r="K363" s="658" t="s">
        <v>14</v>
      </c>
    </row>
    <row r="364" spans="1:11" ht="13.5" hidden="1" thickBot="1">
      <c r="A364" s="18" t="s">
        <v>15</v>
      </c>
      <c r="B364" s="19" t="s">
        <v>16</v>
      </c>
      <c r="C364" s="20" t="s">
        <v>17</v>
      </c>
      <c r="D364" s="14" t="s">
        <v>18</v>
      </c>
      <c r="E364" s="666"/>
      <c r="F364" s="667"/>
      <c r="G364" s="668"/>
      <c r="H364" s="659"/>
      <c r="I364" s="659"/>
      <c r="J364" s="659"/>
      <c r="K364" s="659"/>
    </row>
    <row r="365" spans="1:11" hidden="1">
      <c r="A365" s="13"/>
      <c r="B365" s="15"/>
      <c r="C365" s="24"/>
      <c r="D365" s="17"/>
      <c r="E365" s="25" t="s">
        <v>367</v>
      </c>
      <c r="F365" s="16"/>
      <c r="G365" s="17"/>
      <c r="H365" s="16" t="s">
        <v>94</v>
      </c>
      <c r="I365" s="13">
        <v>1</v>
      </c>
      <c r="J365" s="26">
        <v>104</v>
      </c>
      <c r="K365" s="27">
        <f>I365*J365</f>
        <v>104</v>
      </c>
    </row>
    <row r="366" spans="1:11" hidden="1">
      <c r="A366" s="28"/>
      <c r="B366" s="29"/>
      <c r="C366" s="30"/>
      <c r="D366" s="31"/>
      <c r="E366" s="32"/>
      <c r="F366" s="33"/>
      <c r="G366" s="31"/>
      <c r="H366" s="33"/>
      <c r="I366" s="28"/>
      <c r="J366" s="34"/>
      <c r="K366" s="35"/>
    </row>
    <row r="367" spans="1:11" hidden="1">
      <c r="A367" s="28"/>
      <c r="B367" s="29"/>
      <c r="C367" s="30"/>
      <c r="D367" s="31"/>
      <c r="E367" s="32"/>
      <c r="F367" s="33"/>
      <c r="G367" s="31"/>
      <c r="H367" s="33"/>
      <c r="I367" s="28"/>
      <c r="J367" s="34"/>
      <c r="K367" s="35"/>
    </row>
    <row r="368" spans="1:11" hidden="1">
      <c r="A368" s="28"/>
      <c r="B368" s="29"/>
      <c r="C368" s="30"/>
      <c r="D368" s="31"/>
      <c r="E368" s="32"/>
      <c r="F368" s="33"/>
      <c r="G368" s="31"/>
      <c r="H368" s="33"/>
      <c r="I368" s="28"/>
      <c r="J368" s="34"/>
      <c r="K368" s="35"/>
    </row>
    <row r="369" spans="1:11" ht="13.5" hidden="1" thickBot="1">
      <c r="A369" s="18"/>
      <c r="B369" s="21"/>
      <c r="C369" s="36"/>
      <c r="D369" s="23"/>
      <c r="E369" s="37"/>
      <c r="F369" s="22"/>
      <c r="G369" s="23"/>
      <c r="H369" s="22"/>
      <c r="I369" s="18"/>
      <c r="J369" s="38"/>
      <c r="K369" s="39"/>
    </row>
    <row r="370" spans="1:11" ht="13.5" hidden="1" thickBot="1">
      <c r="A370" s="47"/>
      <c r="B370" s="47"/>
      <c r="C370" s="47"/>
      <c r="D370" s="47"/>
      <c r="E370" s="48" t="s">
        <v>24</v>
      </c>
      <c r="F370" s="11"/>
      <c r="G370" s="11"/>
      <c r="H370" s="43"/>
      <c r="I370" s="43"/>
      <c r="J370" s="49"/>
      <c r="K370" s="46">
        <f>SUM(K365:K369)</f>
        <v>104</v>
      </c>
    </row>
    <row r="371" spans="1:11" ht="13.5" hidden="1" thickBot="1">
      <c r="A371" s="47"/>
      <c r="B371" s="47"/>
      <c r="C371" s="47"/>
      <c r="D371" s="47"/>
      <c r="E371" s="48" t="s">
        <v>25</v>
      </c>
      <c r="F371" s="11"/>
      <c r="G371" s="11"/>
      <c r="H371" s="43"/>
      <c r="I371" s="43"/>
      <c r="J371" s="49"/>
      <c r="K371" s="46">
        <f>K370</f>
        <v>104</v>
      </c>
    </row>
    <row r="372" spans="1:11" hidden="1">
      <c r="A372" s="47"/>
      <c r="B372" s="47"/>
      <c r="C372" s="47"/>
      <c r="D372" s="47"/>
      <c r="E372" s="12"/>
      <c r="F372" s="12"/>
      <c r="G372" s="12"/>
      <c r="H372" s="12"/>
      <c r="I372" s="12"/>
      <c r="J372" s="12"/>
      <c r="K372" s="12"/>
    </row>
    <row r="373" spans="1:11" ht="13.5" hidden="1" thickBot="1">
      <c r="A373" s="50" t="s">
        <v>26</v>
      </c>
      <c r="B373" s="47"/>
      <c r="C373" s="47"/>
      <c r="D373" s="47"/>
      <c r="E373" s="47"/>
      <c r="F373" s="47"/>
      <c r="G373" s="47"/>
      <c r="H373" s="47"/>
      <c r="I373" s="47"/>
      <c r="J373" s="47"/>
      <c r="K373" s="47"/>
    </row>
    <row r="374" spans="1:11" ht="13.5" hidden="1" thickBot="1">
      <c r="A374" s="13" t="s">
        <v>8</v>
      </c>
      <c r="B374" s="660" t="s">
        <v>9</v>
      </c>
      <c r="C374" s="661"/>
      <c r="D374" s="662"/>
      <c r="E374" s="663" t="s">
        <v>10</v>
      </c>
      <c r="F374" s="664"/>
      <c r="G374" s="665"/>
      <c r="H374" s="658" t="s">
        <v>11</v>
      </c>
      <c r="I374" s="658" t="s">
        <v>27</v>
      </c>
      <c r="J374" s="658" t="s">
        <v>28</v>
      </c>
      <c r="K374" s="658" t="s">
        <v>14</v>
      </c>
    </row>
    <row r="375" spans="1:11" ht="13.5" hidden="1" thickBot="1">
      <c r="A375" s="18" t="s">
        <v>15</v>
      </c>
      <c r="B375" s="19" t="s">
        <v>16</v>
      </c>
      <c r="C375" s="20" t="s">
        <v>17</v>
      </c>
      <c r="D375" s="14" t="s">
        <v>18</v>
      </c>
      <c r="E375" s="666"/>
      <c r="F375" s="667"/>
      <c r="G375" s="668"/>
      <c r="H375" s="659"/>
      <c r="I375" s="659"/>
      <c r="J375" s="659"/>
      <c r="K375" s="659"/>
    </row>
    <row r="376" spans="1:11" hidden="1">
      <c r="A376" s="28"/>
      <c r="B376" s="29"/>
      <c r="C376" s="30"/>
      <c r="D376" s="31"/>
      <c r="E376" s="32" t="s">
        <v>181</v>
      </c>
      <c r="F376" s="33"/>
      <c r="G376" s="31"/>
      <c r="H376" s="33" t="s">
        <v>79</v>
      </c>
      <c r="I376" s="28">
        <v>200</v>
      </c>
      <c r="J376" s="34">
        <v>45460</v>
      </c>
      <c r="K376" s="105">
        <f>J376/I376</f>
        <v>227.3</v>
      </c>
    </row>
    <row r="377" spans="1:11" hidden="1">
      <c r="A377" s="28"/>
      <c r="B377" s="29"/>
      <c r="C377" s="30"/>
      <c r="D377" s="31"/>
      <c r="E377" s="32" t="s">
        <v>181</v>
      </c>
      <c r="F377" s="33"/>
      <c r="G377" s="31"/>
      <c r="H377" s="33" t="s">
        <v>79</v>
      </c>
      <c r="I377" s="28">
        <v>200</v>
      </c>
      <c r="J377" s="34">
        <v>45460</v>
      </c>
      <c r="K377" s="105">
        <f>J377/I377</f>
        <v>227.3</v>
      </c>
    </row>
    <row r="378" spans="1:11" hidden="1">
      <c r="A378" s="28"/>
      <c r="B378" s="29"/>
      <c r="C378" s="30"/>
      <c r="D378" s="31"/>
      <c r="E378" s="32" t="s">
        <v>190</v>
      </c>
      <c r="F378" s="33"/>
      <c r="G378" s="31"/>
      <c r="H378" s="33" t="s">
        <v>79</v>
      </c>
      <c r="I378" s="28">
        <v>200</v>
      </c>
      <c r="J378" s="34">
        <v>84180</v>
      </c>
      <c r="K378" s="105">
        <f>J378/I378</f>
        <v>420.9</v>
      </c>
    </row>
    <row r="379" spans="1:11" hidden="1">
      <c r="A379" s="28"/>
      <c r="B379" s="29"/>
      <c r="C379" s="30"/>
      <c r="D379" s="31"/>
      <c r="E379" s="32"/>
      <c r="F379" s="33"/>
      <c r="G379" s="31"/>
      <c r="H379" s="33"/>
      <c r="I379" s="28"/>
      <c r="J379" s="34"/>
      <c r="K379" s="35"/>
    </row>
    <row r="380" spans="1:11" hidden="1">
      <c r="A380" s="28"/>
      <c r="B380" s="29"/>
      <c r="C380" s="30"/>
      <c r="D380" s="31"/>
      <c r="E380" s="32"/>
      <c r="F380" s="33"/>
      <c r="G380" s="31"/>
      <c r="H380" s="33"/>
      <c r="I380" s="28"/>
      <c r="J380" s="34"/>
      <c r="K380" s="35"/>
    </row>
    <row r="381" spans="1:11" hidden="1">
      <c r="A381" s="28"/>
      <c r="B381" s="29"/>
      <c r="C381" s="30"/>
      <c r="D381" s="31"/>
      <c r="E381" s="32"/>
      <c r="F381" s="33"/>
      <c r="G381" s="31"/>
      <c r="H381" s="33"/>
      <c r="I381" s="28"/>
      <c r="J381" s="34"/>
      <c r="K381" s="35"/>
    </row>
    <row r="382" spans="1:11" hidden="1">
      <c r="A382" s="28"/>
      <c r="B382" s="29"/>
      <c r="C382" s="30"/>
      <c r="D382" s="31"/>
      <c r="E382" s="32"/>
      <c r="F382" s="33"/>
      <c r="G382" s="31"/>
      <c r="H382" s="33"/>
      <c r="I382" s="28"/>
      <c r="J382" s="34"/>
      <c r="K382" s="35"/>
    </row>
    <row r="383" spans="1:11" hidden="1">
      <c r="A383" s="28"/>
      <c r="B383" s="29"/>
      <c r="C383" s="30"/>
      <c r="D383" s="31"/>
      <c r="E383" s="32"/>
      <c r="F383" s="33"/>
      <c r="G383" s="31"/>
      <c r="H383" s="33"/>
      <c r="I383" s="28"/>
      <c r="J383" s="34"/>
      <c r="K383" s="35"/>
    </row>
    <row r="384" spans="1:11" hidden="1">
      <c r="A384" s="28"/>
      <c r="B384" s="29"/>
      <c r="C384" s="30"/>
      <c r="D384" s="31"/>
      <c r="E384" s="32"/>
      <c r="F384" s="33"/>
      <c r="G384" s="31"/>
      <c r="H384" s="33"/>
      <c r="I384" s="28"/>
      <c r="J384" s="34"/>
      <c r="K384" s="35"/>
    </row>
    <row r="385" spans="1:11" ht="13.5" hidden="1" thickBot="1">
      <c r="A385" s="18"/>
      <c r="B385" s="21"/>
      <c r="C385" s="36"/>
      <c r="D385" s="23"/>
      <c r="E385" s="37"/>
      <c r="F385" s="22"/>
      <c r="G385" s="23"/>
      <c r="H385" s="22"/>
      <c r="I385" s="18"/>
      <c r="J385" s="38"/>
      <c r="K385" s="39"/>
    </row>
    <row r="386" spans="1:11" ht="13.5" hidden="1" thickBot="1">
      <c r="A386" s="47"/>
      <c r="B386" s="47"/>
      <c r="C386" s="47"/>
      <c r="D386" s="47"/>
      <c r="E386" s="48" t="s">
        <v>29</v>
      </c>
      <c r="F386" s="11"/>
      <c r="G386" s="11"/>
      <c r="H386" s="43"/>
      <c r="I386" s="43"/>
      <c r="J386" s="49"/>
      <c r="K386" s="46">
        <f>SUM(K376:K385)</f>
        <v>875.5</v>
      </c>
    </row>
    <row r="387" spans="1:11" ht="13.5" hidden="1" thickBot="1">
      <c r="A387" s="47"/>
      <c r="B387" s="47"/>
      <c r="C387" s="47"/>
      <c r="D387" s="47"/>
      <c r="E387" s="48" t="s">
        <v>30</v>
      </c>
      <c r="F387" s="11"/>
      <c r="G387" s="11"/>
      <c r="H387" s="43"/>
      <c r="I387" s="43"/>
      <c r="J387" s="49"/>
      <c r="K387" s="46">
        <f>K386</f>
        <v>875.5</v>
      </c>
    </row>
    <row r="388" spans="1:11" ht="13.5" hidden="1" thickBot="1">
      <c r="A388" s="47"/>
      <c r="B388" s="47"/>
      <c r="C388" s="47"/>
      <c r="D388" s="47"/>
      <c r="E388" s="47"/>
      <c r="F388" s="47"/>
      <c r="G388" s="47"/>
      <c r="H388" s="47"/>
      <c r="I388" s="47"/>
      <c r="J388" s="45"/>
      <c r="K388" s="51"/>
    </row>
    <row r="389" spans="1:11" ht="13.5" hidden="1" thickBot="1">
      <c r="A389" s="47"/>
      <c r="B389" s="47"/>
      <c r="C389" s="47"/>
      <c r="D389" s="47"/>
      <c r="E389" s="52" t="s">
        <v>31</v>
      </c>
      <c r="F389" s="53"/>
      <c r="G389" s="53"/>
      <c r="H389" s="53"/>
      <c r="I389" s="53"/>
      <c r="J389" s="101">
        <f>+K387+K371+K360</f>
        <v>1347.9349999999999</v>
      </c>
      <c r="K389" s="102"/>
    </row>
    <row r="390" spans="1:11" ht="13.5" hidden="1" thickBot="1">
      <c r="A390" s="47"/>
      <c r="B390" s="47"/>
      <c r="C390" s="47"/>
      <c r="D390" s="47"/>
      <c r="E390" s="5" t="s">
        <v>32</v>
      </c>
      <c r="F390" s="54"/>
      <c r="G390" s="54"/>
      <c r="H390" s="88">
        <v>0.35</v>
      </c>
      <c r="I390" s="54"/>
      <c r="J390" s="669">
        <f>+J389*H390</f>
        <v>471.77724999999992</v>
      </c>
      <c r="K390" s="670"/>
    </row>
    <row r="391" spans="1:11" ht="13.5" hidden="1" thickBot="1">
      <c r="A391" s="47"/>
      <c r="B391" s="47"/>
      <c r="C391" s="47"/>
      <c r="D391" s="47"/>
      <c r="E391" s="55" t="s">
        <v>33</v>
      </c>
      <c r="F391" s="56"/>
      <c r="G391" s="56"/>
      <c r="H391" s="56"/>
      <c r="I391" s="56"/>
      <c r="J391" s="669">
        <f>+J390+J389</f>
        <v>1819.7122499999998</v>
      </c>
      <c r="K391" s="670"/>
    </row>
    <row r="392" spans="1:11" hidden="1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</row>
    <row r="393" spans="1:11" hidden="1"/>
    <row r="394" spans="1:11" hidden="1">
      <c r="A394" s="141"/>
      <c r="B394" s="141"/>
      <c r="C394" s="141"/>
      <c r="D394" s="141"/>
      <c r="E394" s="176"/>
      <c r="F394" s="176"/>
      <c r="G394" s="176"/>
      <c r="H394" s="176"/>
      <c r="I394" s="176"/>
      <c r="J394" s="177"/>
      <c r="K394" s="177"/>
    </row>
    <row r="395" spans="1:11" ht="13.5" hidden="1" thickBot="1"/>
    <row r="396" spans="1:11" ht="18" hidden="1">
      <c r="A396" s="630"/>
      <c r="B396" s="631"/>
      <c r="C396" s="632"/>
      <c r="D396" s="639" t="s">
        <v>0</v>
      </c>
      <c r="E396" s="640"/>
      <c r="F396" s="640"/>
      <c r="G396" s="640"/>
      <c r="H396" s="640"/>
      <c r="I396" s="640"/>
      <c r="J396" s="640"/>
      <c r="K396" s="640"/>
    </row>
    <row r="397" spans="1:11" ht="13.5" hidden="1" thickBot="1">
      <c r="A397" s="633"/>
      <c r="B397" s="634"/>
      <c r="C397" s="635"/>
      <c r="D397" s="106"/>
      <c r="E397" s="107"/>
      <c r="F397" s="107"/>
      <c r="G397" s="107"/>
      <c r="H397" s="107"/>
      <c r="I397" s="107"/>
      <c r="J397" s="107"/>
      <c r="K397" s="107"/>
    </row>
    <row r="398" spans="1:11" ht="15" hidden="1" thickBot="1">
      <c r="A398" s="633"/>
      <c r="B398" s="634"/>
      <c r="C398" s="635"/>
      <c r="D398" s="641" t="str">
        <f>D339</f>
        <v>MUNICIPIO DE RIONEGRO</v>
      </c>
      <c r="E398" s="642"/>
      <c r="F398" s="642"/>
      <c r="G398" s="642"/>
      <c r="H398" s="642"/>
      <c r="I398" s="642"/>
      <c r="J398" s="643"/>
      <c r="K398" s="108" t="s">
        <v>1</v>
      </c>
    </row>
    <row r="399" spans="1:11" ht="40.5" hidden="1" customHeight="1" thickBot="1">
      <c r="A399" s="636"/>
      <c r="B399" s="637"/>
      <c r="C399" s="638"/>
      <c r="D399" s="644" t="str">
        <f>D340</f>
        <v xml:space="preserve">REPOSICION SISTEMA DE ACUEDUCTO  CORREGIMIENTO LLANO DE PALMAS
</v>
      </c>
      <c r="E399" s="645"/>
      <c r="F399" s="645"/>
      <c r="G399" s="645"/>
      <c r="H399" s="645"/>
      <c r="I399" s="645"/>
      <c r="J399" s="646"/>
      <c r="K399" s="109">
        <f>K340</f>
        <v>41202</v>
      </c>
    </row>
    <row r="400" spans="1:11" ht="13.5" hidden="1" thickBot="1">
      <c r="A400" s="647" t="s">
        <v>233</v>
      </c>
      <c r="B400" s="626"/>
      <c r="C400" s="624" t="str">
        <f>Resumen!B36</f>
        <v>DESARENADOR</v>
      </c>
      <c r="D400" s="624"/>
      <c r="E400" s="624"/>
      <c r="F400" s="624"/>
      <c r="G400" s="625"/>
      <c r="H400" s="626" t="s">
        <v>377</v>
      </c>
      <c r="I400" s="626"/>
      <c r="J400" s="163"/>
      <c r="K400" s="111" t="s">
        <v>3</v>
      </c>
    </row>
    <row r="401" spans="1:11" ht="13.5" hidden="1" thickBot="1">
      <c r="A401" s="112" t="s">
        <v>4</v>
      </c>
      <c r="B401" s="627"/>
      <c r="C401" s="628"/>
      <c r="D401" s="112" t="s">
        <v>5</v>
      </c>
      <c r="E401" s="114"/>
      <c r="F401" s="115" t="s">
        <v>379</v>
      </c>
      <c r="G401" s="114"/>
      <c r="H401" s="114"/>
      <c r="I401" s="114"/>
      <c r="J401" s="116"/>
      <c r="K401" s="113" t="s">
        <v>99</v>
      </c>
    </row>
    <row r="402" spans="1:11" hidden="1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</row>
    <row r="403" spans="1:11" ht="13.5" hidden="1" thickBot="1">
      <c r="A403" s="165" t="s">
        <v>7</v>
      </c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</row>
    <row r="404" spans="1:11" ht="13.5" hidden="1" thickBot="1">
      <c r="A404" s="104" t="s">
        <v>8</v>
      </c>
      <c r="B404" s="596" t="s">
        <v>9</v>
      </c>
      <c r="C404" s="596"/>
      <c r="D404" s="597"/>
      <c r="E404" s="598" t="s">
        <v>10</v>
      </c>
      <c r="F404" s="599"/>
      <c r="G404" s="600"/>
      <c r="H404" s="599" t="s">
        <v>11</v>
      </c>
      <c r="I404" s="604" t="s">
        <v>12</v>
      </c>
      <c r="J404" s="599" t="s">
        <v>13</v>
      </c>
      <c r="K404" s="604" t="s">
        <v>14</v>
      </c>
    </row>
    <row r="405" spans="1:11" ht="13.5" hidden="1" thickBot="1">
      <c r="A405" s="127" t="s">
        <v>15</v>
      </c>
      <c r="B405" s="167" t="s">
        <v>16</v>
      </c>
      <c r="C405" s="168" t="s">
        <v>17</v>
      </c>
      <c r="D405" s="166" t="s">
        <v>18</v>
      </c>
      <c r="E405" s="601"/>
      <c r="F405" s="602"/>
      <c r="G405" s="603"/>
      <c r="H405" s="602"/>
      <c r="I405" s="605"/>
      <c r="J405" s="602"/>
      <c r="K405" s="605"/>
    </row>
    <row r="406" spans="1:11" hidden="1">
      <c r="A406" s="104"/>
      <c r="B406" s="103" t="s">
        <v>368</v>
      </c>
      <c r="C406" s="169" t="s">
        <v>368</v>
      </c>
      <c r="D406" s="152" t="s">
        <v>368</v>
      </c>
      <c r="E406" s="145" t="s">
        <v>368</v>
      </c>
      <c r="F406" s="153"/>
      <c r="G406" s="152"/>
      <c r="H406" s="103" t="s">
        <v>368</v>
      </c>
      <c r="I406" s="104"/>
      <c r="J406" s="129" t="s">
        <v>368</v>
      </c>
      <c r="K406" s="129" t="s">
        <v>368</v>
      </c>
    </row>
    <row r="407" spans="1:11" hidden="1">
      <c r="A407" s="131"/>
      <c r="B407" s="103" t="s">
        <v>368</v>
      </c>
      <c r="C407" s="169" t="s">
        <v>368</v>
      </c>
      <c r="D407" s="152" t="s">
        <v>368</v>
      </c>
      <c r="E407" s="145" t="s">
        <v>368</v>
      </c>
      <c r="F407" s="153"/>
      <c r="G407" s="152"/>
      <c r="H407" s="103" t="s">
        <v>368</v>
      </c>
      <c r="I407" s="131"/>
      <c r="J407" s="129" t="s">
        <v>368</v>
      </c>
      <c r="K407" s="129" t="s">
        <v>368</v>
      </c>
    </row>
    <row r="408" spans="1:11" hidden="1">
      <c r="A408" s="131"/>
      <c r="B408" s="103" t="s">
        <v>368</v>
      </c>
      <c r="C408" s="169" t="s">
        <v>368</v>
      </c>
      <c r="D408" s="152" t="s">
        <v>368</v>
      </c>
      <c r="E408" s="145" t="s">
        <v>368</v>
      </c>
      <c r="F408" s="153"/>
      <c r="G408" s="152"/>
      <c r="H408" s="103" t="s">
        <v>368</v>
      </c>
      <c r="I408" s="131"/>
      <c r="J408" s="129" t="s">
        <v>368</v>
      </c>
      <c r="K408" s="129" t="s">
        <v>368</v>
      </c>
    </row>
    <row r="409" spans="1:11" hidden="1">
      <c r="A409" s="131"/>
      <c r="B409" s="103" t="s">
        <v>368</v>
      </c>
      <c r="C409" s="169" t="s">
        <v>368</v>
      </c>
      <c r="D409" s="152" t="s">
        <v>368</v>
      </c>
      <c r="E409" s="145" t="s">
        <v>368</v>
      </c>
      <c r="F409" s="153"/>
      <c r="G409" s="152"/>
      <c r="H409" s="103" t="s">
        <v>368</v>
      </c>
      <c r="I409" s="131"/>
      <c r="J409" s="129" t="s">
        <v>368</v>
      </c>
      <c r="K409" s="129" t="s">
        <v>368</v>
      </c>
    </row>
    <row r="410" spans="1:11" hidden="1">
      <c r="A410" s="131"/>
      <c r="B410" s="103" t="s">
        <v>368</v>
      </c>
      <c r="C410" s="169" t="s">
        <v>368</v>
      </c>
      <c r="D410" s="152" t="s">
        <v>368</v>
      </c>
      <c r="E410" s="145" t="s">
        <v>368</v>
      </c>
      <c r="F410" s="153"/>
      <c r="G410" s="152"/>
      <c r="H410" s="103" t="s">
        <v>368</v>
      </c>
      <c r="I410" s="131"/>
      <c r="J410" s="129" t="s">
        <v>368</v>
      </c>
      <c r="K410" s="129" t="s">
        <v>368</v>
      </c>
    </row>
    <row r="411" spans="1:11" hidden="1">
      <c r="A411" s="131"/>
      <c r="B411" s="103" t="s">
        <v>368</v>
      </c>
      <c r="C411" s="169" t="s">
        <v>368</v>
      </c>
      <c r="D411" s="152" t="s">
        <v>368</v>
      </c>
      <c r="E411" s="145" t="s">
        <v>368</v>
      </c>
      <c r="F411" s="153"/>
      <c r="G411" s="152"/>
      <c r="H411" s="103" t="s">
        <v>368</v>
      </c>
      <c r="I411" s="131"/>
      <c r="J411" s="129" t="s">
        <v>368</v>
      </c>
      <c r="K411" s="129" t="s">
        <v>368</v>
      </c>
    </row>
    <row r="412" spans="1:11" hidden="1">
      <c r="A412" s="131"/>
      <c r="B412" s="103" t="s">
        <v>368</v>
      </c>
      <c r="C412" s="169" t="s">
        <v>368</v>
      </c>
      <c r="D412" s="152" t="s">
        <v>368</v>
      </c>
      <c r="E412" s="145" t="s">
        <v>368</v>
      </c>
      <c r="F412" s="153"/>
      <c r="G412" s="152"/>
      <c r="H412" s="103" t="s">
        <v>368</v>
      </c>
      <c r="I412" s="131"/>
      <c r="J412" s="129" t="s">
        <v>368</v>
      </c>
      <c r="K412" s="129" t="s">
        <v>368</v>
      </c>
    </row>
    <row r="413" spans="1:11" hidden="1">
      <c r="A413" s="131"/>
      <c r="B413" s="103" t="s">
        <v>368</v>
      </c>
      <c r="C413" s="169" t="s">
        <v>368</v>
      </c>
      <c r="D413" s="152" t="s">
        <v>368</v>
      </c>
      <c r="E413" s="145" t="s">
        <v>368</v>
      </c>
      <c r="F413" s="153"/>
      <c r="G413" s="152"/>
      <c r="H413" s="103" t="s">
        <v>368</v>
      </c>
      <c r="I413" s="131"/>
      <c r="J413" s="129" t="s">
        <v>368</v>
      </c>
      <c r="K413" s="129" t="s">
        <v>368</v>
      </c>
    </row>
    <row r="414" spans="1:11" hidden="1">
      <c r="A414" s="131"/>
      <c r="B414" s="103" t="s">
        <v>368</v>
      </c>
      <c r="C414" s="169" t="s">
        <v>368</v>
      </c>
      <c r="D414" s="152" t="s">
        <v>368</v>
      </c>
      <c r="E414" s="145" t="s">
        <v>368</v>
      </c>
      <c r="F414" s="153"/>
      <c r="G414" s="152"/>
      <c r="H414" s="103" t="s">
        <v>368</v>
      </c>
      <c r="I414" s="131"/>
      <c r="J414" s="129" t="s">
        <v>368</v>
      </c>
      <c r="K414" s="129" t="s">
        <v>368</v>
      </c>
    </row>
    <row r="415" spans="1:11" ht="13.5" hidden="1" thickBot="1">
      <c r="A415" s="127"/>
      <c r="B415" s="124" t="s">
        <v>368</v>
      </c>
      <c r="C415" s="170" t="s">
        <v>368</v>
      </c>
      <c r="D415" s="126" t="s">
        <v>368</v>
      </c>
      <c r="E415" s="146" t="s">
        <v>368</v>
      </c>
      <c r="F415" s="125"/>
      <c r="G415" s="126"/>
      <c r="H415" s="124" t="s">
        <v>368</v>
      </c>
      <c r="I415" s="127"/>
      <c r="J415" s="155" t="s">
        <v>368</v>
      </c>
      <c r="K415" s="155" t="s">
        <v>368</v>
      </c>
    </row>
    <row r="416" spans="1:11" ht="13.5" hidden="1" thickBot="1">
      <c r="A416" s="119"/>
      <c r="B416" s="119"/>
      <c r="C416" s="119"/>
      <c r="D416" s="119"/>
      <c r="E416" s="130" t="s">
        <v>19</v>
      </c>
      <c r="F416" s="119"/>
      <c r="G416" s="119"/>
      <c r="H416" s="120"/>
      <c r="I416" s="120"/>
      <c r="J416" s="134"/>
      <c r="K416" s="155">
        <v>0</v>
      </c>
    </row>
    <row r="417" spans="1:11" ht="13.5" hidden="1" thickBot="1">
      <c r="A417" s="119"/>
      <c r="B417" s="119"/>
      <c r="C417" s="119"/>
      <c r="D417" s="119"/>
      <c r="E417" s="136" t="s">
        <v>20</v>
      </c>
      <c r="F417" s="137"/>
      <c r="G417" s="137"/>
      <c r="H417" s="137"/>
      <c r="I417" s="138"/>
      <c r="J417" s="139"/>
      <c r="K417" s="135">
        <v>0</v>
      </c>
    </row>
    <row r="418" spans="1:11" ht="13.5" hidden="1" thickBot="1">
      <c r="A418" s="119"/>
      <c r="B418" s="141"/>
      <c r="C418" s="141"/>
      <c r="D418" s="141"/>
      <c r="E418" s="132" t="s">
        <v>21</v>
      </c>
      <c r="F418" s="120"/>
      <c r="G418" s="120"/>
      <c r="H418" s="137"/>
      <c r="I418" s="137"/>
      <c r="J418" s="140"/>
      <c r="K418" s="135">
        <v>0</v>
      </c>
    </row>
    <row r="419" spans="1:11" ht="13.5" hidden="1" thickBot="1">
      <c r="A419" s="119"/>
      <c r="B419" s="141"/>
      <c r="C419" s="141"/>
      <c r="D419" s="141"/>
      <c r="E419" s="132" t="s">
        <v>22</v>
      </c>
      <c r="F419" s="120"/>
      <c r="G419" s="120"/>
      <c r="H419" s="137"/>
      <c r="I419" s="137"/>
      <c r="J419" s="140"/>
      <c r="K419" s="135">
        <v>0</v>
      </c>
    </row>
    <row r="420" spans="1:11" hidden="1">
      <c r="A420" s="119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</row>
    <row r="421" spans="1:11" ht="13.5" hidden="1" thickBot="1">
      <c r="A421" s="142" t="s">
        <v>369</v>
      </c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</row>
    <row r="422" spans="1:11" ht="13.5" hidden="1" thickBot="1">
      <c r="A422" s="104" t="s">
        <v>8</v>
      </c>
      <c r="B422" s="596" t="s">
        <v>9</v>
      </c>
      <c r="C422" s="596"/>
      <c r="D422" s="597"/>
      <c r="E422" s="598" t="s">
        <v>10</v>
      </c>
      <c r="F422" s="599"/>
      <c r="G422" s="600"/>
      <c r="H422" s="599" t="s">
        <v>11</v>
      </c>
      <c r="I422" s="604" t="s">
        <v>12</v>
      </c>
      <c r="J422" s="599" t="s">
        <v>13</v>
      </c>
      <c r="K422" s="604" t="s">
        <v>14</v>
      </c>
    </row>
    <row r="423" spans="1:11" ht="13.5" hidden="1" thickBot="1">
      <c r="A423" s="127" t="s">
        <v>15</v>
      </c>
      <c r="B423" s="167" t="s">
        <v>16</v>
      </c>
      <c r="C423" s="168" t="s">
        <v>17</v>
      </c>
      <c r="D423" s="166" t="s">
        <v>18</v>
      </c>
      <c r="E423" s="601"/>
      <c r="F423" s="602"/>
      <c r="G423" s="603"/>
      <c r="H423" s="602"/>
      <c r="I423" s="605"/>
      <c r="J423" s="602"/>
      <c r="K423" s="605"/>
    </row>
    <row r="424" spans="1:11" hidden="1">
      <c r="A424" s="104">
        <v>2</v>
      </c>
      <c r="B424" s="103">
        <v>1</v>
      </c>
      <c r="C424" s="169">
        <v>2</v>
      </c>
      <c r="D424" s="152">
        <v>1</v>
      </c>
      <c r="E424" s="145" t="s">
        <v>80</v>
      </c>
      <c r="F424" s="153"/>
      <c r="G424" s="152"/>
      <c r="H424" s="103" t="s">
        <v>79</v>
      </c>
      <c r="I424" s="104">
        <v>1.33</v>
      </c>
      <c r="J424" s="129">
        <v>2500</v>
      </c>
      <c r="K424" s="129">
        <v>3325</v>
      </c>
    </row>
    <row r="425" spans="1:11" hidden="1">
      <c r="A425" s="131"/>
      <c r="B425" s="103" t="s">
        <v>368</v>
      </c>
      <c r="C425" s="169" t="s">
        <v>368</v>
      </c>
      <c r="D425" s="152" t="s">
        <v>368</v>
      </c>
      <c r="E425" s="145" t="s">
        <v>368</v>
      </c>
      <c r="F425" s="153"/>
      <c r="G425" s="152"/>
      <c r="H425" s="103" t="s">
        <v>368</v>
      </c>
      <c r="I425" s="131"/>
      <c r="J425" s="129" t="s">
        <v>368</v>
      </c>
      <c r="K425" s="129" t="s">
        <v>368</v>
      </c>
    </row>
    <row r="426" spans="1:11" hidden="1">
      <c r="A426" s="131"/>
      <c r="B426" s="103" t="s">
        <v>368</v>
      </c>
      <c r="C426" s="169" t="s">
        <v>368</v>
      </c>
      <c r="D426" s="152" t="s">
        <v>368</v>
      </c>
      <c r="E426" s="145" t="s">
        <v>368</v>
      </c>
      <c r="F426" s="153"/>
      <c r="G426" s="152"/>
      <c r="H426" s="103" t="s">
        <v>368</v>
      </c>
      <c r="I426" s="131"/>
      <c r="J426" s="129" t="s">
        <v>368</v>
      </c>
      <c r="K426" s="129" t="s">
        <v>368</v>
      </c>
    </row>
    <row r="427" spans="1:11" hidden="1">
      <c r="A427" s="131"/>
      <c r="B427" s="103" t="s">
        <v>368</v>
      </c>
      <c r="C427" s="169" t="s">
        <v>368</v>
      </c>
      <c r="D427" s="152" t="s">
        <v>368</v>
      </c>
      <c r="E427" s="145" t="s">
        <v>368</v>
      </c>
      <c r="F427" s="153"/>
      <c r="G427" s="152"/>
      <c r="H427" s="103" t="s">
        <v>368</v>
      </c>
      <c r="I427" s="131"/>
      <c r="J427" s="129" t="s">
        <v>368</v>
      </c>
      <c r="K427" s="129" t="s">
        <v>368</v>
      </c>
    </row>
    <row r="428" spans="1:11" ht="13.5" hidden="1" thickBot="1">
      <c r="A428" s="127"/>
      <c r="B428" s="124" t="s">
        <v>368</v>
      </c>
      <c r="C428" s="170" t="s">
        <v>368</v>
      </c>
      <c r="D428" s="126" t="s">
        <v>368</v>
      </c>
      <c r="E428" s="146" t="s">
        <v>368</v>
      </c>
      <c r="F428" s="125"/>
      <c r="G428" s="126"/>
      <c r="H428" s="124" t="s">
        <v>368</v>
      </c>
      <c r="I428" s="127"/>
      <c r="J428" s="129" t="s">
        <v>368</v>
      </c>
      <c r="K428" s="129" t="s">
        <v>368</v>
      </c>
    </row>
    <row r="429" spans="1:11" ht="13.5" hidden="1" thickBot="1">
      <c r="A429" s="141"/>
      <c r="B429" s="141"/>
      <c r="C429" s="141"/>
      <c r="D429" s="141"/>
      <c r="E429" s="132" t="s">
        <v>380</v>
      </c>
      <c r="F429" s="120"/>
      <c r="G429" s="120"/>
      <c r="H429" s="120"/>
      <c r="I429" s="120"/>
      <c r="J429" s="140"/>
      <c r="K429" s="135">
        <v>3325</v>
      </c>
    </row>
    <row r="430" spans="1:11" ht="13.5" hidden="1" thickBot="1">
      <c r="A430" s="141"/>
      <c r="B430" s="141"/>
      <c r="C430" s="141"/>
      <c r="D430" s="141"/>
      <c r="E430" s="132" t="s">
        <v>370</v>
      </c>
      <c r="F430" s="120"/>
      <c r="G430" s="120"/>
      <c r="H430" s="137"/>
      <c r="I430" s="137"/>
      <c r="J430" s="140"/>
      <c r="K430" s="135">
        <v>3330</v>
      </c>
    </row>
    <row r="431" spans="1:11" hidden="1">
      <c r="A431" s="141"/>
      <c r="B431" s="141"/>
      <c r="C431" s="141"/>
      <c r="D431" s="141"/>
      <c r="E431" s="119"/>
      <c r="F431" s="119"/>
      <c r="G431" s="119"/>
      <c r="H431" s="119"/>
      <c r="I431" s="119"/>
      <c r="J431" s="148"/>
      <c r="K431" s="149"/>
    </row>
    <row r="432" spans="1:11" ht="13.5" hidden="1" thickBot="1">
      <c r="A432" s="142" t="s">
        <v>371</v>
      </c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</row>
    <row r="433" spans="1:11" ht="13.5" hidden="1" thickBot="1">
      <c r="A433" s="104" t="s">
        <v>8</v>
      </c>
      <c r="B433" s="596" t="s">
        <v>9</v>
      </c>
      <c r="C433" s="596"/>
      <c r="D433" s="597"/>
      <c r="E433" s="598" t="s">
        <v>10</v>
      </c>
      <c r="F433" s="600"/>
      <c r="G433" s="622" t="s">
        <v>372</v>
      </c>
      <c r="H433" s="604" t="s">
        <v>373</v>
      </c>
      <c r="I433" s="604" t="s">
        <v>374</v>
      </c>
      <c r="J433" s="604" t="s">
        <v>28</v>
      </c>
      <c r="K433" s="599" t="s">
        <v>13</v>
      </c>
    </row>
    <row r="434" spans="1:11" ht="13.5" hidden="1" thickBot="1">
      <c r="A434" s="127" t="s">
        <v>15</v>
      </c>
      <c r="B434" s="167" t="s">
        <v>16</v>
      </c>
      <c r="C434" s="168" t="s">
        <v>17</v>
      </c>
      <c r="D434" s="166" t="s">
        <v>18</v>
      </c>
      <c r="E434" s="601"/>
      <c r="F434" s="603"/>
      <c r="G434" s="629"/>
      <c r="H434" s="605"/>
      <c r="I434" s="605"/>
      <c r="J434" s="605"/>
      <c r="K434" s="602"/>
    </row>
    <row r="435" spans="1:11" hidden="1">
      <c r="A435" s="104">
        <v>34</v>
      </c>
      <c r="B435" s="121">
        <v>2</v>
      </c>
      <c r="C435" s="171">
        <v>34</v>
      </c>
      <c r="D435" s="123">
        <v>1</v>
      </c>
      <c r="E435" s="143" t="s">
        <v>381</v>
      </c>
      <c r="F435" s="123"/>
      <c r="G435" s="123"/>
      <c r="H435" s="122"/>
      <c r="I435" s="104"/>
      <c r="J435" s="172">
        <v>2300</v>
      </c>
      <c r="K435" s="151">
        <v>2300</v>
      </c>
    </row>
    <row r="436" spans="1:11" hidden="1">
      <c r="A436" s="131"/>
      <c r="B436" s="103" t="s">
        <v>368</v>
      </c>
      <c r="C436" s="169" t="s">
        <v>368</v>
      </c>
      <c r="D436" s="152" t="s">
        <v>368</v>
      </c>
      <c r="E436" s="654" t="s">
        <v>368</v>
      </c>
      <c r="F436" s="655"/>
      <c r="G436" s="152"/>
      <c r="H436" s="153"/>
      <c r="I436" s="131"/>
      <c r="J436" s="149"/>
      <c r="K436" s="129" t="s">
        <v>368</v>
      </c>
    </row>
    <row r="437" spans="1:11" hidden="1">
      <c r="A437" s="131"/>
      <c r="B437" s="103" t="s">
        <v>368</v>
      </c>
      <c r="C437" s="169" t="s">
        <v>368</v>
      </c>
      <c r="D437" s="152" t="s">
        <v>368</v>
      </c>
      <c r="E437" s="145" t="s">
        <v>368</v>
      </c>
      <c r="F437" s="152"/>
      <c r="G437" s="152"/>
      <c r="H437" s="153"/>
      <c r="I437" s="131"/>
      <c r="J437" s="149" t="s">
        <v>368</v>
      </c>
      <c r="K437" s="129" t="s">
        <v>368</v>
      </c>
    </row>
    <row r="438" spans="1:11" hidden="1">
      <c r="A438" s="131"/>
      <c r="B438" s="103" t="s">
        <v>368</v>
      </c>
      <c r="C438" s="169" t="s">
        <v>368</v>
      </c>
      <c r="D438" s="152" t="s">
        <v>368</v>
      </c>
      <c r="E438" s="145" t="s">
        <v>368</v>
      </c>
      <c r="F438" s="152"/>
      <c r="G438" s="152"/>
      <c r="H438" s="153" t="s">
        <v>368</v>
      </c>
      <c r="I438" s="131"/>
      <c r="J438" s="149" t="s">
        <v>368</v>
      </c>
      <c r="K438" s="129" t="s">
        <v>368</v>
      </c>
    </row>
    <row r="439" spans="1:11" ht="13.5" hidden="1" thickBot="1">
      <c r="A439" s="127"/>
      <c r="B439" s="124" t="s">
        <v>368</v>
      </c>
      <c r="C439" s="170" t="s">
        <v>368</v>
      </c>
      <c r="D439" s="126" t="s">
        <v>368</v>
      </c>
      <c r="E439" s="146" t="s">
        <v>368</v>
      </c>
      <c r="F439" s="126"/>
      <c r="G439" s="126"/>
      <c r="H439" s="125" t="s">
        <v>368</v>
      </c>
      <c r="I439" s="127"/>
      <c r="J439" s="173" t="s">
        <v>368</v>
      </c>
      <c r="K439" s="155" t="s">
        <v>368</v>
      </c>
    </row>
    <row r="440" spans="1:11" ht="13.5" hidden="1" thickBot="1">
      <c r="A440" s="141"/>
      <c r="B440" s="141"/>
      <c r="C440" s="141"/>
      <c r="D440" s="141"/>
      <c r="E440" s="132" t="s">
        <v>375</v>
      </c>
      <c r="F440" s="120"/>
      <c r="G440" s="120"/>
      <c r="H440" s="137"/>
      <c r="I440" s="137"/>
      <c r="J440" s="140"/>
      <c r="K440" s="135">
        <v>2300</v>
      </c>
    </row>
    <row r="441" spans="1:11" ht="13.5" hidden="1" thickBot="1">
      <c r="A441" s="141"/>
      <c r="B441" s="141"/>
      <c r="C441" s="141"/>
      <c r="D441" s="141"/>
      <c r="E441" s="132" t="s">
        <v>376</v>
      </c>
      <c r="F441" s="120"/>
      <c r="G441" s="120"/>
      <c r="H441" s="137"/>
      <c r="I441" s="137"/>
      <c r="J441" s="140"/>
      <c r="K441" s="135">
        <v>2300</v>
      </c>
    </row>
    <row r="442" spans="1:11" hidden="1">
      <c r="A442" s="141"/>
      <c r="B442" s="141"/>
      <c r="C442" s="141"/>
      <c r="D442" s="141"/>
      <c r="E442" s="119"/>
      <c r="F442" s="119"/>
      <c r="G442" s="119"/>
      <c r="H442" s="119"/>
      <c r="I442" s="119"/>
      <c r="J442" s="119"/>
      <c r="K442" s="119"/>
    </row>
    <row r="443" spans="1:11" ht="13.5" hidden="1" thickBot="1">
      <c r="A443" s="142" t="s">
        <v>26</v>
      </c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</row>
    <row r="444" spans="1:11" ht="13.5" hidden="1" thickBot="1">
      <c r="A444" s="104" t="s">
        <v>8</v>
      </c>
      <c r="B444" s="596" t="s">
        <v>9</v>
      </c>
      <c r="C444" s="596"/>
      <c r="D444" s="597"/>
      <c r="E444" s="598" t="s">
        <v>10</v>
      </c>
      <c r="F444" s="599"/>
      <c r="G444" s="600"/>
      <c r="H444" s="599" t="s">
        <v>11</v>
      </c>
      <c r="I444" s="604" t="s">
        <v>27</v>
      </c>
      <c r="J444" s="599" t="s">
        <v>28</v>
      </c>
      <c r="K444" s="604" t="s">
        <v>14</v>
      </c>
    </row>
    <row r="445" spans="1:11" ht="13.5" hidden="1" thickBot="1">
      <c r="A445" s="127" t="s">
        <v>15</v>
      </c>
      <c r="B445" s="167" t="s">
        <v>16</v>
      </c>
      <c r="C445" s="168" t="s">
        <v>17</v>
      </c>
      <c r="D445" s="166" t="s">
        <v>18</v>
      </c>
      <c r="E445" s="601"/>
      <c r="F445" s="602"/>
      <c r="G445" s="603"/>
      <c r="H445" s="602"/>
      <c r="I445" s="605"/>
      <c r="J445" s="602"/>
      <c r="K445" s="605"/>
    </row>
    <row r="446" spans="1:11" hidden="1">
      <c r="A446" s="104">
        <v>3</v>
      </c>
      <c r="B446" s="103">
        <v>4</v>
      </c>
      <c r="C446" s="169">
        <v>3</v>
      </c>
      <c r="D446" s="152">
        <v>4</v>
      </c>
      <c r="E446" s="145" t="s">
        <v>180</v>
      </c>
      <c r="F446" s="153"/>
      <c r="G446" s="152"/>
      <c r="H446" s="103" t="s">
        <v>178</v>
      </c>
      <c r="I446" s="104">
        <v>5.5</v>
      </c>
      <c r="J446" s="129">
        <v>4145</v>
      </c>
      <c r="K446" s="129">
        <v>22797.5</v>
      </c>
    </row>
    <row r="447" spans="1:11" hidden="1">
      <c r="A447" s="131">
        <v>12</v>
      </c>
      <c r="B447" s="103">
        <v>4</v>
      </c>
      <c r="C447" s="169">
        <v>12</v>
      </c>
      <c r="D447" s="152">
        <v>4</v>
      </c>
      <c r="E447" s="145" t="s">
        <v>188</v>
      </c>
      <c r="F447" s="153"/>
      <c r="G447" s="152"/>
      <c r="H447" s="103" t="s">
        <v>178</v>
      </c>
      <c r="I447" s="131">
        <v>5.5</v>
      </c>
      <c r="J447" s="129">
        <v>5802</v>
      </c>
      <c r="K447" s="129">
        <v>31911</v>
      </c>
    </row>
    <row r="448" spans="1:11" hidden="1">
      <c r="A448" s="131"/>
      <c r="B448" s="103" t="s">
        <v>368</v>
      </c>
      <c r="C448" s="169" t="s">
        <v>368</v>
      </c>
      <c r="D448" s="152" t="s">
        <v>368</v>
      </c>
      <c r="E448" s="145" t="s">
        <v>368</v>
      </c>
      <c r="F448" s="153"/>
      <c r="G448" s="152"/>
      <c r="H448" s="103" t="s">
        <v>368</v>
      </c>
      <c r="I448" s="131"/>
      <c r="J448" s="129" t="s">
        <v>368</v>
      </c>
      <c r="K448" s="129" t="s">
        <v>368</v>
      </c>
    </row>
    <row r="449" spans="1:11" hidden="1">
      <c r="A449" s="131"/>
      <c r="B449" s="103" t="s">
        <v>368</v>
      </c>
      <c r="C449" s="169" t="s">
        <v>368</v>
      </c>
      <c r="D449" s="152" t="s">
        <v>368</v>
      </c>
      <c r="E449" s="145" t="s">
        <v>368</v>
      </c>
      <c r="F449" s="153"/>
      <c r="G449" s="152"/>
      <c r="H449" s="103" t="s">
        <v>368</v>
      </c>
      <c r="I449" s="131"/>
      <c r="J449" s="129" t="s">
        <v>368</v>
      </c>
      <c r="K449" s="129" t="s">
        <v>368</v>
      </c>
    </row>
    <row r="450" spans="1:11" hidden="1">
      <c r="A450" s="131"/>
      <c r="B450" s="103" t="s">
        <v>368</v>
      </c>
      <c r="C450" s="169" t="s">
        <v>368</v>
      </c>
      <c r="D450" s="152" t="s">
        <v>368</v>
      </c>
      <c r="E450" s="145" t="s">
        <v>368</v>
      </c>
      <c r="F450" s="153"/>
      <c r="G450" s="152"/>
      <c r="H450" s="103" t="s">
        <v>368</v>
      </c>
      <c r="I450" s="131"/>
      <c r="J450" s="129" t="s">
        <v>368</v>
      </c>
      <c r="K450" s="129" t="s">
        <v>368</v>
      </c>
    </row>
    <row r="451" spans="1:11" hidden="1">
      <c r="A451" s="131"/>
      <c r="B451" s="103" t="s">
        <v>368</v>
      </c>
      <c r="C451" s="169" t="s">
        <v>368</v>
      </c>
      <c r="D451" s="152" t="s">
        <v>368</v>
      </c>
      <c r="E451" s="145" t="s">
        <v>368</v>
      </c>
      <c r="F451" s="153"/>
      <c r="G451" s="152"/>
      <c r="H451" s="103" t="s">
        <v>368</v>
      </c>
      <c r="I451" s="131"/>
      <c r="J451" s="129" t="s">
        <v>368</v>
      </c>
      <c r="K451" s="129" t="s">
        <v>368</v>
      </c>
    </row>
    <row r="452" spans="1:11" hidden="1">
      <c r="A452" s="131"/>
      <c r="B452" s="103" t="s">
        <v>368</v>
      </c>
      <c r="C452" s="169" t="s">
        <v>368</v>
      </c>
      <c r="D452" s="152" t="s">
        <v>368</v>
      </c>
      <c r="E452" s="145" t="s">
        <v>368</v>
      </c>
      <c r="F452" s="153"/>
      <c r="G452" s="152"/>
      <c r="H452" s="103" t="s">
        <v>368</v>
      </c>
      <c r="I452" s="131"/>
      <c r="J452" s="129" t="s">
        <v>368</v>
      </c>
      <c r="K452" s="129" t="s">
        <v>368</v>
      </c>
    </row>
    <row r="453" spans="1:11" hidden="1">
      <c r="A453" s="131"/>
      <c r="B453" s="103" t="s">
        <v>368</v>
      </c>
      <c r="C453" s="169" t="s">
        <v>368</v>
      </c>
      <c r="D453" s="152" t="s">
        <v>368</v>
      </c>
      <c r="E453" s="145" t="s">
        <v>368</v>
      </c>
      <c r="F453" s="153"/>
      <c r="G453" s="152"/>
      <c r="H453" s="103" t="s">
        <v>368</v>
      </c>
      <c r="I453" s="131"/>
      <c r="J453" s="129" t="s">
        <v>368</v>
      </c>
      <c r="K453" s="129" t="s">
        <v>368</v>
      </c>
    </row>
    <row r="454" spans="1:11" hidden="1">
      <c r="A454" s="131"/>
      <c r="B454" s="103" t="s">
        <v>368</v>
      </c>
      <c r="C454" s="169" t="s">
        <v>368</v>
      </c>
      <c r="D454" s="152" t="s">
        <v>368</v>
      </c>
      <c r="E454" s="145" t="s">
        <v>368</v>
      </c>
      <c r="F454" s="153"/>
      <c r="G454" s="152"/>
      <c r="H454" s="103" t="s">
        <v>368</v>
      </c>
      <c r="I454" s="131"/>
      <c r="J454" s="129" t="s">
        <v>368</v>
      </c>
      <c r="K454" s="129" t="s">
        <v>368</v>
      </c>
    </row>
    <row r="455" spans="1:11" ht="13.5" hidden="1" thickBot="1">
      <c r="A455" s="127"/>
      <c r="B455" s="124" t="s">
        <v>368</v>
      </c>
      <c r="C455" s="170" t="s">
        <v>368</v>
      </c>
      <c r="D455" s="126" t="s">
        <v>368</v>
      </c>
      <c r="E455" s="146" t="s">
        <v>368</v>
      </c>
      <c r="F455" s="125"/>
      <c r="G455" s="126"/>
      <c r="H455" s="124" t="s">
        <v>368</v>
      </c>
      <c r="I455" s="127"/>
      <c r="J455" s="155" t="s">
        <v>368</v>
      </c>
      <c r="K455" s="155" t="s">
        <v>368</v>
      </c>
    </row>
    <row r="456" spans="1:11" ht="13.5" hidden="1" thickBot="1">
      <c r="A456" s="141"/>
      <c r="B456" s="141"/>
      <c r="C456" s="141"/>
      <c r="D456" s="141"/>
      <c r="E456" s="132" t="s">
        <v>29</v>
      </c>
      <c r="F456" s="120"/>
      <c r="G456" s="120"/>
      <c r="H456" s="120"/>
      <c r="I456" s="120"/>
      <c r="J456" s="134"/>
      <c r="K456" s="155">
        <v>54708.5</v>
      </c>
    </row>
    <row r="457" spans="1:11" ht="13.5" hidden="1" thickBot="1">
      <c r="A457" s="141"/>
      <c r="B457" s="141"/>
      <c r="C457" s="141"/>
      <c r="D457" s="141"/>
      <c r="E457" s="132" t="s">
        <v>30</v>
      </c>
      <c r="F457" s="120"/>
      <c r="G457" s="120"/>
      <c r="H457" s="137"/>
      <c r="I457" s="137"/>
      <c r="J457" s="140"/>
      <c r="K457" s="135">
        <v>54710</v>
      </c>
    </row>
    <row r="458" spans="1:11" ht="13.5" hidden="1" thickBot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39"/>
      <c r="K458" s="156"/>
    </row>
    <row r="459" spans="1:11" ht="13.5" hidden="1" thickBot="1">
      <c r="A459" s="141"/>
      <c r="B459" s="141"/>
      <c r="C459" s="141"/>
      <c r="D459" s="141"/>
      <c r="E459" s="174" t="s">
        <v>31</v>
      </c>
      <c r="F459" s="175"/>
      <c r="G459" s="175"/>
      <c r="H459" s="175"/>
      <c r="I459" s="175"/>
      <c r="J459" s="612">
        <v>60340</v>
      </c>
      <c r="K459" s="613"/>
    </row>
    <row r="460" spans="1:11" ht="13.5" hidden="1" thickBot="1">
      <c r="A460" s="141"/>
      <c r="B460" s="141"/>
      <c r="C460" s="141"/>
      <c r="D460" s="141"/>
      <c r="E460" s="112" t="s">
        <v>32</v>
      </c>
      <c r="F460" s="157"/>
      <c r="G460" s="157"/>
      <c r="H460" s="158">
        <v>0.35</v>
      </c>
      <c r="I460" s="157"/>
      <c r="J460" s="612">
        <f>J459*0.3</f>
        <v>18102</v>
      </c>
      <c r="K460" s="613"/>
    </row>
    <row r="461" spans="1:11" ht="13.5" hidden="1" thickBot="1">
      <c r="A461" s="141"/>
      <c r="B461" s="141"/>
      <c r="C461" s="141"/>
      <c r="D461" s="141"/>
      <c r="E461" s="112" t="s">
        <v>33</v>
      </c>
      <c r="F461" s="157"/>
      <c r="G461" s="157"/>
      <c r="H461" s="157"/>
      <c r="I461" s="162"/>
      <c r="J461" s="612">
        <f>J460+J459</f>
        <v>78442</v>
      </c>
      <c r="K461" s="613"/>
    </row>
    <row r="462" spans="1:11" ht="13.5" hidden="1" thickBot="1">
      <c r="A462" s="691"/>
      <c r="B462" s="691"/>
      <c r="C462" s="691"/>
      <c r="D462" s="691"/>
      <c r="E462" s="691"/>
      <c r="F462" s="691"/>
      <c r="G462" s="691"/>
      <c r="H462" s="153"/>
      <c r="I462" s="153"/>
      <c r="J462" s="149"/>
      <c r="K462" s="149"/>
    </row>
    <row r="463" spans="1:11" ht="18.75" hidden="1" thickBot="1">
      <c r="A463" s="633"/>
      <c r="B463" s="634"/>
      <c r="C463" s="635"/>
      <c r="D463" s="715" t="s">
        <v>0</v>
      </c>
      <c r="E463" s="716"/>
      <c r="F463" s="716"/>
      <c r="G463" s="716"/>
      <c r="H463" s="716"/>
      <c r="I463" s="716"/>
      <c r="J463" s="716"/>
      <c r="K463" s="717"/>
    </row>
    <row r="464" spans="1:11" ht="13.5" hidden="1" thickBot="1">
      <c r="A464" s="633"/>
      <c r="B464" s="634"/>
      <c r="C464" s="635"/>
      <c r="D464" s="106"/>
      <c r="E464" s="107"/>
      <c r="F464" s="107"/>
      <c r="G464" s="107"/>
      <c r="H464" s="107"/>
      <c r="I464" s="107"/>
      <c r="J464" s="107"/>
      <c r="K464" s="107"/>
    </row>
    <row r="465" spans="1:11" ht="15" hidden="1" thickBot="1">
      <c r="A465" s="633"/>
      <c r="B465" s="634"/>
      <c r="C465" s="635"/>
      <c r="D465" s="718" t="str">
        <f>D398</f>
        <v>MUNICIPIO DE RIONEGRO</v>
      </c>
      <c r="E465" s="719"/>
      <c r="F465" s="719"/>
      <c r="G465" s="719"/>
      <c r="H465" s="719"/>
      <c r="I465" s="719"/>
      <c r="J465" s="720"/>
      <c r="K465" s="108" t="s">
        <v>1</v>
      </c>
    </row>
    <row r="466" spans="1:11" ht="39.75" hidden="1" customHeight="1" thickBot="1">
      <c r="A466" s="636"/>
      <c r="B466" s="637"/>
      <c r="C466" s="638"/>
      <c r="D466" s="721" t="str">
        <f>D399</f>
        <v xml:space="preserve">REPOSICION SISTEMA DE ACUEDUCTO  CORREGIMIENTO LLANO DE PALMAS
</v>
      </c>
      <c r="E466" s="722"/>
      <c r="F466" s="722"/>
      <c r="G466" s="722"/>
      <c r="H466" s="722"/>
      <c r="I466" s="722"/>
      <c r="J466" s="723"/>
      <c r="K466" s="109">
        <f>K399</f>
        <v>41202</v>
      </c>
    </row>
    <row r="467" spans="1:11" ht="13.5" hidden="1" thickBot="1">
      <c r="A467" s="647" t="s">
        <v>233</v>
      </c>
      <c r="B467" s="626"/>
      <c r="C467" s="624" t="s">
        <v>358</v>
      </c>
      <c r="D467" s="624"/>
      <c r="E467" s="624"/>
      <c r="F467" s="624"/>
      <c r="G467" s="625"/>
      <c r="H467" s="626"/>
      <c r="I467" s="626"/>
      <c r="J467" s="163"/>
      <c r="K467" s="111" t="s">
        <v>3</v>
      </c>
    </row>
    <row r="468" spans="1:11" ht="13.5" hidden="1" thickBot="1">
      <c r="A468" s="112" t="s">
        <v>4</v>
      </c>
      <c r="B468" s="627"/>
      <c r="C468" s="628"/>
      <c r="D468" s="112" t="s">
        <v>5</v>
      </c>
      <c r="E468" s="114"/>
      <c r="F468" s="115" t="s">
        <v>405</v>
      </c>
      <c r="G468" s="114"/>
      <c r="H468" s="114"/>
      <c r="I468" s="114"/>
      <c r="J468" s="116"/>
      <c r="K468" s="113" t="s">
        <v>99</v>
      </c>
    </row>
    <row r="469" spans="1:11" hidden="1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</row>
    <row r="470" spans="1:11" ht="13.5" hidden="1" thickBot="1">
      <c r="A470" s="165" t="s">
        <v>7</v>
      </c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</row>
    <row r="471" spans="1:11" ht="13.5" hidden="1" thickBot="1">
      <c r="A471" s="104" t="s">
        <v>8</v>
      </c>
      <c r="B471" s="596" t="s">
        <v>9</v>
      </c>
      <c r="C471" s="596"/>
      <c r="D471" s="597"/>
      <c r="E471" s="598" t="s">
        <v>10</v>
      </c>
      <c r="F471" s="599"/>
      <c r="G471" s="600"/>
      <c r="H471" s="599" t="s">
        <v>11</v>
      </c>
      <c r="I471" s="604" t="s">
        <v>12</v>
      </c>
      <c r="J471" s="599" t="s">
        <v>13</v>
      </c>
      <c r="K471" s="604" t="s">
        <v>14</v>
      </c>
    </row>
    <row r="472" spans="1:11" ht="13.5" hidden="1" thickBot="1">
      <c r="A472" s="127" t="s">
        <v>15</v>
      </c>
      <c r="B472" s="167" t="s">
        <v>16</v>
      </c>
      <c r="C472" s="168" t="s">
        <v>17</v>
      </c>
      <c r="D472" s="166" t="s">
        <v>18</v>
      </c>
      <c r="E472" s="601"/>
      <c r="F472" s="602"/>
      <c r="G472" s="603"/>
      <c r="H472" s="602"/>
      <c r="I472" s="605"/>
      <c r="J472" s="602"/>
      <c r="K472" s="605"/>
    </row>
    <row r="473" spans="1:11" hidden="1">
      <c r="A473" s="104"/>
      <c r="B473" s="103" t="s">
        <v>368</v>
      </c>
      <c r="C473" s="169" t="s">
        <v>368</v>
      </c>
      <c r="D473" s="152" t="s">
        <v>368</v>
      </c>
      <c r="E473" s="145" t="s">
        <v>368</v>
      </c>
      <c r="F473" s="153"/>
      <c r="G473" s="152"/>
      <c r="H473" s="103" t="s">
        <v>368</v>
      </c>
      <c r="I473" s="104"/>
      <c r="J473" s="129" t="s">
        <v>368</v>
      </c>
      <c r="K473" s="129" t="s">
        <v>368</v>
      </c>
    </row>
    <row r="474" spans="1:11" hidden="1">
      <c r="A474" s="131"/>
      <c r="B474" s="103" t="s">
        <v>368</v>
      </c>
      <c r="C474" s="169" t="s">
        <v>368</v>
      </c>
      <c r="D474" s="152" t="s">
        <v>368</v>
      </c>
      <c r="E474" s="145" t="s">
        <v>368</v>
      </c>
      <c r="F474" s="153"/>
      <c r="G474" s="152"/>
      <c r="H474" s="103" t="s">
        <v>368</v>
      </c>
      <c r="I474" s="131"/>
      <c r="J474" s="129" t="s">
        <v>368</v>
      </c>
      <c r="K474" s="129" t="s">
        <v>368</v>
      </c>
    </row>
    <row r="475" spans="1:11" hidden="1">
      <c r="A475" s="131"/>
      <c r="B475" s="103" t="s">
        <v>368</v>
      </c>
      <c r="C475" s="169" t="s">
        <v>368</v>
      </c>
      <c r="D475" s="152" t="s">
        <v>368</v>
      </c>
      <c r="E475" s="145" t="s">
        <v>368</v>
      </c>
      <c r="F475" s="153"/>
      <c r="G475" s="152"/>
      <c r="H475" s="103" t="s">
        <v>368</v>
      </c>
      <c r="I475" s="131"/>
      <c r="J475" s="129" t="s">
        <v>368</v>
      </c>
      <c r="K475" s="129" t="s">
        <v>368</v>
      </c>
    </row>
    <row r="476" spans="1:11" hidden="1">
      <c r="A476" s="131"/>
      <c r="B476" s="103" t="s">
        <v>368</v>
      </c>
      <c r="C476" s="169" t="s">
        <v>368</v>
      </c>
      <c r="D476" s="152" t="s">
        <v>368</v>
      </c>
      <c r="E476" s="145" t="s">
        <v>368</v>
      </c>
      <c r="F476" s="153"/>
      <c r="G476" s="152"/>
      <c r="H476" s="103" t="s">
        <v>368</v>
      </c>
      <c r="I476" s="131"/>
      <c r="J476" s="129" t="s">
        <v>368</v>
      </c>
      <c r="K476" s="129" t="s">
        <v>368</v>
      </c>
    </row>
    <row r="477" spans="1:11" hidden="1">
      <c r="A477" s="131"/>
      <c r="B477" s="103" t="s">
        <v>368</v>
      </c>
      <c r="C477" s="169" t="s">
        <v>368</v>
      </c>
      <c r="D477" s="152" t="s">
        <v>368</v>
      </c>
      <c r="E477" s="145" t="s">
        <v>368</v>
      </c>
      <c r="F477" s="153"/>
      <c r="G477" s="152"/>
      <c r="H477" s="103" t="s">
        <v>368</v>
      </c>
      <c r="I477" s="131"/>
      <c r="J477" s="129" t="s">
        <v>368</v>
      </c>
      <c r="K477" s="129" t="s">
        <v>368</v>
      </c>
    </row>
    <row r="478" spans="1:11" hidden="1">
      <c r="A478" s="131"/>
      <c r="B478" s="103" t="s">
        <v>368</v>
      </c>
      <c r="C478" s="169" t="s">
        <v>368</v>
      </c>
      <c r="D478" s="152" t="s">
        <v>368</v>
      </c>
      <c r="E478" s="145" t="s">
        <v>368</v>
      </c>
      <c r="F478" s="153"/>
      <c r="G478" s="152"/>
      <c r="H478" s="103" t="s">
        <v>368</v>
      </c>
      <c r="I478" s="131"/>
      <c r="J478" s="129" t="s">
        <v>368</v>
      </c>
      <c r="K478" s="129" t="s">
        <v>368</v>
      </c>
    </row>
    <row r="479" spans="1:11" hidden="1">
      <c r="A479" s="131"/>
      <c r="B479" s="103" t="s">
        <v>368</v>
      </c>
      <c r="C479" s="169" t="s">
        <v>368</v>
      </c>
      <c r="D479" s="152" t="s">
        <v>368</v>
      </c>
      <c r="E479" s="145" t="s">
        <v>368</v>
      </c>
      <c r="F479" s="153"/>
      <c r="G479" s="152"/>
      <c r="H479" s="103" t="s">
        <v>368</v>
      </c>
      <c r="I479" s="131"/>
      <c r="J479" s="129" t="s">
        <v>368</v>
      </c>
      <c r="K479" s="129" t="s">
        <v>368</v>
      </c>
    </row>
    <row r="480" spans="1:11" hidden="1">
      <c r="A480" s="131"/>
      <c r="B480" s="103" t="s">
        <v>368</v>
      </c>
      <c r="C480" s="169" t="s">
        <v>368</v>
      </c>
      <c r="D480" s="152" t="s">
        <v>368</v>
      </c>
      <c r="E480" s="145" t="s">
        <v>368</v>
      </c>
      <c r="F480" s="153"/>
      <c r="G480" s="152"/>
      <c r="H480" s="103" t="s">
        <v>368</v>
      </c>
      <c r="I480" s="131"/>
      <c r="J480" s="129" t="s">
        <v>368</v>
      </c>
      <c r="K480" s="129" t="s">
        <v>368</v>
      </c>
    </row>
    <row r="481" spans="1:11" hidden="1">
      <c r="A481" s="131"/>
      <c r="B481" s="103" t="s">
        <v>368</v>
      </c>
      <c r="C481" s="169" t="s">
        <v>368</v>
      </c>
      <c r="D481" s="152" t="s">
        <v>368</v>
      </c>
      <c r="E481" s="145" t="s">
        <v>368</v>
      </c>
      <c r="F481" s="153"/>
      <c r="G481" s="152"/>
      <c r="H481" s="103" t="s">
        <v>368</v>
      </c>
      <c r="I481" s="131"/>
      <c r="J481" s="129" t="s">
        <v>368</v>
      </c>
      <c r="K481" s="129" t="s">
        <v>368</v>
      </c>
    </row>
    <row r="482" spans="1:11" ht="13.5" hidden="1" thickBot="1">
      <c r="A482" s="127"/>
      <c r="B482" s="124" t="s">
        <v>368</v>
      </c>
      <c r="C482" s="170" t="s">
        <v>368</v>
      </c>
      <c r="D482" s="126" t="s">
        <v>368</v>
      </c>
      <c r="E482" s="146" t="s">
        <v>368</v>
      </c>
      <c r="F482" s="125"/>
      <c r="G482" s="126"/>
      <c r="H482" s="124" t="s">
        <v>368</v>
      </c>
      <c r="I482" s="127"/>
      <c r="J482" s="155" t="s">
        <v>368</v>
      </c>
      <c r="K482" s="155" t="s">
        <v>368</v>
      </c>
    </row>
    <row r="483" spans="1:11" ht="13.5" hidden="1" thickBot="1">
      <c r="A483" s="119"/>
      <c r="B483" s="119"/>
      <c r="C483" s="119"/>
      <c r="D483" s="119"/>
      <c r="E483" s="130" t="s">
        <v>19</v>
      </c>
      <c r="F483" s="119"/>
      <c r="G483" s="119"/>
      <c r="H483" s="120"/>
      <c r="I483" s="120"/>
      <c r="J483" s="134"/>
      <c r="K483" s="155">
        <v>0</v>
      </c>
    </row>
    <row r="484" spans="1:11" ht="13.5" hidden="1" thickBot="1">
      <c r="A484" s="119"/>
      <c r="B484" s="119"/>
      <c r="C484" s="119"/>
      <c r="D484" s="119"/>
      <c r="E484" s="136" t="s">
        <v>20</v>
      </c>
      <c r="F484" s="137"/>
      <c r="G484" s="137"/>
      <c r="H484" s="137"/>
      <c r="I484" s="138">
        <v>0.05</v>
      </c>
      <c r="J484" s="139"/>
      <c r="K484" s="135">
        <v>0</v>
      </c>
    </row>
    <row r="485" spans="1:11" ht="13.5" hidden="1" thickBot="1">
      <c r="A485" s="119"/>
      <c r="B485" s="141"/>
      <c r="C485" s="141"/>
      <c r="D485" s="141"/>
      <c r="E485" s="132" t="s">
        <v>21</v>
      </c>
      <c r="F485" s="120"/>
      <c r="G485" s="120"/>
      <c r="H485" s="137"/>
      <c r="I485" s="137"/>
      <c r="J485" s="140"/>
      <c r="K485" s="135">
        <v>0</v>
      </c>
    </row>
    <row r="486" spans="1:11" ht="13.5" hidden="1" thickBot="1">
      <c r="A486" s="119"/>
      <c r="B486" s="141"/>
      <c r="C486" s="141"/>
      <c r="D486" s="141"/>
      <c r="E486" s="132" t="s">
        <v>22</v>
      </c>
      <c r="F486" s="120"/>
      <c r="G486" s="120"/>
      <c r="H486" s="137"/>
      <c r="I486" s="137"/>
      <c r="J486" s="140"/>
      <c r="K486" s="135">
        <v>0</v>
      </c>
    </row>
    <row r="487" spans="1:11" hidden="1">
      <c r="A487" s="119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</row>
    <row r="488" spans="1:11" ht="13.5" hidden="1" thickBot="1">
      <c r="A488" s="142" t="s">
        <v>369</v>
      </c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</row>
    <row r="489" spans="1:11" ht="13.5" hidden="1" thickBot="1">
      <c r="A489" s="104" t="s">
        <v>8</v>
      </c>
      <c r="B489" s="596" t="s">
        <v>9</v>
      </c>
      <c r="C489" s="596"/>
      <c r="D489" s="597"/>
      <c r="E489" s="598" t="s">
        <v>10</v>
      </c>
      <c r="F489" s="599"/>
      <c r="G489" s="600"/>
      <c r="H489" s="599" t="s">
        <v>11</v>
      </c>
      <c r="I489" s="604" t="s">
        <v>12</v>
      </c>
      <c r="J489" s="599" t="s">
        <v>13</v>
      </c>
      <c r="K489" s="604" t="s">
        <v>14</v>
      </c>
    </row>
    <row r="490" spans="1:11" ht="13.5" hidden="1" thickBot="1">
      <c r="A490" s="127" t="s">
        <v>15</v>
      </c>
      <c r="B490" s="167" t="s">
        <v>16</v>
      </c>
      <c r="C490" s="168" t="s">
        <v>17</v>
      </c>
      <c r="D490" s="166" t="s">
        <v>18</v>
      </c>
      <c r="E490" s="601"/>
      <c r="F490" s="602"/>
      <c r="G490" s="603"/>
      <c r="H490" s="602"/>
      <c r="I490" s="605"/>
      <c r="J490" s="602"/>
      <c r="K490" s="605"/>
    </row>
    <row r="491" spans="1:11" hidden="1">
      <c r="A491" s="104">
        <v>2</v>
      </c>
      <c r="B491" s="103">
        <v>1</v>
      </c>
      <c r="C491" s="169">
        <v>2</v>
      </c>
      <c r="D491" s="152">
        <v>1</v>
      </c>
      <c r="E491" s="145" t="s">
        <v>80</v>
      </c>
      <c r="F491" s="153"/>
      <c r="G491" s="152"/>
      <c r="H491" s="103" t="s">
        <v>79</v>
      </c>
      <c r="I491" s="104">
        <v>0.2</v>
      </c>
      <c r="J491" s="129">
        <v>2500</v>
      </c>
      <c r="K491" s="129">
        <v>500</v>
      </c>
    </row>
    <row r="492" spans="1:11" hidden="1">
      <c r="A492" s="131"/>
      <c r="B492" s="103" t="s">
        <v>368</v>
      </c>
      <c r="C492" s="169" t="s">
        <v>368</v>
      </c>
      <c r="D492" s="152" t="s">
        <v>368</v>
      </c>
      <c r="E492" s="145" t="s">
        <v>368</v>
      </c>
      <c r="F492" s="153"/>
      <c r="G492" s="152"/>
      <c r="H492" s="103" t="s">
        <v>368</v>
      </c>
      <c r="I492" s="131"/>
      <c r="J492" s="129" t="s">
        <v>368</v>
      </c>
      <c r="K492" s="129" t="s">
        <v>368</v>
      </c>
    </row>
    <row r="493" spans="1:11" hidden="1">
      <c r="A493" s="131"/>
      <c r="B493" s="103" t="s">
        <v>368</v>
      </c>
      <c r="C493" s="169" t="s">
        <v>368</v>
      </c>
      <c r="D493" s="152" t="s">
        <v>368</v>
      </c>
      <c r="E493" s="145" t="s">
        <v>368</v>
      </c>
      <c r="F493" s="153"/>
      <c r="G493" s="152"/>
      <c r="H493" s="103" t="s">
        <v>368</v>
      </c>
      <c r="I493" s="131"/>
      <c r="J493" s="129" t="s">
        <v>368</v>
      </c>
      <c r="K493" s="129" t="s">
        <v>368</v>
      </c>
    </row>
    <row r="494" spans="1:11" hidden="1">
      <c r="A494" s="131"/>
      <c r="B494" s="103" t="s">
        <v>368</v>
      </c>
      <c r="C494" s="169" t="s">
        <v>368</v>
      </c>
      <c r="D494" s="152" t="s">
        <v>368</v>
      </c>
      <c r="E494" s="145" t="s">
        <v>368</v>
      </c>
      <c r="F494" s="153"/>
      <c r="G494" s="152"/>
      <c r="H494" s="103" t="s">
        <v>368</v>
      </c>
      <c r="I494" s="131"/>
      <c r="J494" s="129" t="s">
        <v>368</v>
      </c>
      <c r="K494" s="129" t="s">
        <v>368</v>
      </c>
    </row>
    <row r="495" spans="1:11" ht="13.5" hidden="1" thickBot="1">
      <c r="A495" s="127"/>
      <c r="B495" s="124" t="s">
        <v>368</v>
      </c>
      <c r="C495" s="170" t="s">
        <v>368</v>
      </c>
      <c r="D495" s="126" t="s">
        <v>368</v>
      </c>
      <c r="E495" s="146" t="s">
        <v>368</v>
      </c>
      <c r="F495" s="125"/>
      <c r="G495" s="126"/>
      <c r="H495" s="124" t="s">
        <v>368</v>
      </c>
      <c r="I495" s="127"/>
      <c r="J495" s="129" t="s">
        <v>368</v>
      </c>
      <c r="K495" s="129" t="s">
        <v>368</v>
      </c>
    </row>
    <row r="496" spans="1:11" ht="13.5" hidden="1" thickBot="1">
      <c r="A496" s="141"/>
      <c r="B496" s="141"/>
      <c r="C496" s="141"/>
      <c r="D496" s="141"/>
      <c r="E496" s="132" t="s">
        <v>380</v>
      </c>
      <c r="F496" s="120"/>
      <c r="G496" s="120"/>
      <c r="H496" s="120"/>
      <c r="I496" s="120"/>
      <c r="J496" s="140"/>
      <c r="K496" s="135">
        <v>500</v>
      </c>
    </row>
    <row r="497" spans="1:11" ht="13.5" hidden="1" thickBot="1">
      <c r="A497" s="141"/>
      <c r="B497" s="141"/>
      <c r="C497" s="141"/>
      <c r="D497" s="141"/>
      <c r="E497" s="132" t="s">
        <v>370</v>
      </c>
      <c r="F497" s="120"/>
      <c r="G497" s="120"/>
      <c r="H497" s="137"/>
      <c r="I497" s="137"/>
      <c r="J497" s="140"/>
      <c r="K497" s="135">
        <v>500</v>
      </c>
    </row>
    <row r="498" spans="1:11" hidden="1">
      <c r="A498" s="141"/>
      <c r="B498" s="141"/>
      <c r="C498" s="141"/>
      <c r="D498" s="141"/>
      <c r="E498" s="119"/>
      <c r="F498" s="119"/>
      <c r="G498" s="119"/>
      <c r="H498" s="119"/>
      <c r="I498" s="119"/>
      <c r="J498" s="148"/>
      <c r="K498" s="149"/>
    </row>
    <row r="499" spans="1:11" ht="13.5" hidden="1" thickBot="1">
      <c r="A499" s="142" t="s">
        <v>371</v>
      </c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</row>
    <row r="500" spans="1:11" ht="13.5" hidden="1" thickBot="1">
      <c r="A500" s="104" t="s">
        <v>8</v>
      </c>
      <c r="B500" s="596" t="s">
        <v>9</v>
      </c>
      <c r="C500" s="596"/>
      <c r="D500" s="597"/>
      <c r="E500" s="598" t="s">
        <v>10</v>
      </c>
      <c r="F500" s="600"/>
      <c r="G500" s="622" t="s">
        <v>372</v>
      </c>
      <c r="H500" s="604" t="s">
        <v>373</v>
      </c>
      <c r="I500" s="604" t="s">
        <v>374</v>
      </c>
      <c r="J500" s="604" t="s">
        <v>28</v>
      </c>
      <c r="K500" s="599" t="s">
        <v>13</v>
      </c>
    </row>
    <row r="501" spans="1:11" ht="13.5" hidden="1" thickBot="1">
      <c r="A501" s="127" t="s">
        <v>15</v>
      </c>
      <c r="B501" s="167" t="s">
        <v>16</v>
      </c>
      <c r="C501" s="168" t="s">
        <v>17</v>
      </c>
      <c r="D501" s="166" t="s">
        <v>18</v>
      </c>
      <c r="E501" s="601"/>
      <c r="F501" s="603"/>
      <c r="G501" s="629"/>
      <c r="H501" s="605"/>
      <c r="I501" s="605"/>
      <c r="J501" s="605"/>
      <c r="K501" s="602"/>
    </row>
    <row r="502" spans="1:11" hidden="1">
      <c r="A502" s="104"/>
      <c r="B502" s="121" t="s">
        <v>368</v>
      </c>
      <c r="C502" s="171" t="s">
        <v>368</v>
      </c>
      <c r="D502" s="123" t="s">
        <v>368</v>
      </c>
      <c r="E502" s="143" t="s">
        <v>368</v>
      </c>
      <c r="F502" s="123"/>
      <c r="G502" s="123"/>
      <c r="H502" s="122"/>
      <c r="I502" s="104"/>
      <c r="J502" s="172"/>
      <c r="K502" s="129" t="s">
        <v>368</v>
      </c>
    </row>
    <row r="503" spans="1:11" hidden="1">
      <c r="A503" s="131"/>
      <c r="B503" s="103" t="s">
        <v>368</v>
      </c>
      <c r="C503" s="169" t="s">
        <v>368</v>
      </c>
      <c r="D503" s="152" t="s">
        <v>368</v>
      </c>
      <c r="E503" s="654" t="s">
        <v>368</v>
      </c>
      <c r="F503" s="655"/>
      <c r="G503" s="152"/>
      <c r="H503" s="153"/>
      <c r="I503" s="131"/>
      <c r="J503" s="149"/>
      <c r="K503" s="129" t="s">
        <v>368</v>
      </c>
    </row>
    <row r="504" spans="1:11" hidden="1">
      <c r="A504" s="131"/>
      <c r="B504" s="103" t="s">
        <v>368</v>
      </c>
      <c r="C504" s="169" t="s">
        <v>368</v>
      </c>
      <c r="D504" s="152" t="s">
        <v>368</v>
      </c>
      <c r="E504" s="145" t="s">
        <v>368</v>
      </c>
      <c r="F504" s="152"/>
      <c r="G504" s="152"/>
      <c r="H504" s="153"/>
      <c r="I504" s="131"/>
      <c r="J504" s="149"/>
      <c r="K504" s="129" t="s">
        <v>368</v>
      </c>
    </row>
    <row r="505" spans="1:11" hidden="1">
      <c r="A505" s="131"/>
      <c r="B505" s="103" t="s">
        <v>368</v>
      </c>
      <c r="C505" s="169" t="s">
        <v>368</v>
      </c>
      <c r="D505" s="152" t="s">
        <v>368</v>
      </c>
      <c r="E505" s="145" t="s">
        <v>368</v>
      </c>
      <c r="F505" s="152"/>
      <c r="G505" s="152"/>
      <c r="H505" s="153"/>
      <c r="I505" s="131"/>
      <c r="J505" s="149"/>
      <c r="K505" s="129" t="s">
        <v>368</v>
      </c>
    </row>
    <row r="506" spans="1:11" ht="13.5" hidden="1" thickBot="1">
      <c r="A506" s="127"/>
      <c r="B506" s="124" t="s">
        <v>368</v>
      </c>
      <c r="C506" s="170" t="s">
        <v>368</v>
      </c>
      <c r="D506" s="126" t="s">
        <v>368</v>
      </c>
      <c r="E506" s="146" t="s">
        <v>368</v>
      </c>
      <c r="F506" s="126"/>
      <c r="G506" s="126"/>
      <c r="H506" s="125" t="s">
        <v>368</v>
      </c>
      <c r="I506" s="127"/>
      <c r="J506" s="173" t="s">
        <v>368</v>
      </c>
      <c r="K506" s="155" t="s">
        <v>368</v>
      </c>
    </row>
    <row r="507" spans="1:11" ht="13.5" hidden="1" thickBot="1">
      <c r="A507" s="141"/>
      <c r="B507" s="141"/>
      <c r="C507" s="141"/>
      <c r="D507" s="141"/>
      <c r="E507" s="132" t="s">
        <v>375</v>
      </c>
      <c r="F507" s="120"/>
      <c r="G507" s="120"/>
      <c r="H507" s="137"/>
      <c r="I507" s="137"/>
      <c r="J507" s="140"/>
      <c r="K507" s="135">
        <v>0</v>
      </c>
    </row>
    <row r="508" spans="1:11" ht="13.5" hidden="1" thickBot="1">
      <c r="A508" s="141"/>
      <c r="B508" s="141"/>
      <c r="C508" s="141"/>
      <c r="D508" s="141"/>
      <c r="E508" s="132" t="s">
        <v>376</v>
      </c>
      <c r="F508" s="120"/>
      <c r="G508" s="120"/>
      <c r="H508" s="137"/>
      <c r="I508" s="137"/>
      <c r="J508" s="140"/>
      <c r="K508" s="135">
        <v>0</v>
      </c>
    </row>
    <row r="509" spans="1:11" hidden="1">
      <c r="A509" s="141"/>
      <c r="B509" s="141"/>
      <c r="C509" s="141"/>
      <c r="D509" s="141"/>
      <c r="E509" s="119"/>
      <c r="F509" s="119"/>
      <c r="G509" s="119"/>
      <c r="H509" s="119"/>
      <c r="I509" s="119"/>
      <c r="J509" s="119"/>
      <c r="K509" s="119"/>
    </row>
    <row r="510" spans="1:11" ht="13.5" hidden="1" thickBot="1">
      <c r="A510" s="142" t="s">
        <v>26</v>
      </c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</row>
    <row r="511" spans="1:11" ht="13.5" hidden="1" thickBot="1">
      <c r="A511" s="104" t="s">
        <v>8</v>
      </c>
      <c r="B511" s="596" t="s">
        <v>9</v>
      </c>
      <c r="C511" s="596"/>
      <c r="D511" s="597"/>
      <c r="E511" s="598" t="s">
        <v>10</v>
      </c>
      <c r="F511" s="599"/>
      <c r="G511" s="600"/>
      <c r="H511" s="599" t="s">
        <v>11</v>
      </c>
      <c r="I511" s="604" t="s">
        <v>27</v>
      </c>
      <c r="J511" s="599" t="s">
        <v>28</v>
      </c>
      <c r="K511" s="604" t="s">
        <v>14</v>
      </c>
    </row>
    <row r="512" spans="1:11" ht="13.5" hidden="1" thickBot="1">
      <c r="A512" s="127" t="s">
        <v>15</v>
      </c>
      <c r="B512" s="167" t="s">
        <v>16</v>
      </c>
      <c r="C512" s="168" t="s">
        <v>17</v>
      </c>
      <c r="D512" s="166" t="s">
        <v>18</v>
      </c>
      <c r="E512" s="601"/>
      <c r="F512" s="602"/>
      <c r="G512" s="603"/>
      <c r="H512" s="602"/>
      <c r="I512" s="605"/>
      <c r="J512" s="602"/>
      <c r="K512" s="605"/>
    </row>
    <row r="513" spans="1:11" hidden="1">
      <c r="A513" s="104">
        <v>12</v>
      </c>
      <c r="B513" s="103">
        <v>4</v>
      </c>
      <c r="C513" s="169">
        <v>12</v>
      </c>
      <c r="D513" s="152">
        <v>4</v>
      </c>
      <c r="E513" s="145" t="s">
        <v>188</v>
      </c>
      <c r="F513" s="153"/>
      <c r="G513" s="152"/>
      <c r="H513" s="103" t="s">
        <v>178</v>
      </c>
      <c r="I513" s="104">
        <v>3</v>
      </c>
      <c r="J513" s="129">
        <v>5802</v>
      </c>
      <c r="K513" s="129">
        <v>17406</v>
      </c>
    </row>
    <row r="514" spans="1:11" hidden="1">
      <c r="A514" s="131"/>
      <c r="B514" s="103" t="s">
        <v>368</v>
      </c>
      <c r="C514" s="169" t="s">
        <v>368</v>
      </c>
      <c r="D514" s="152" t="s">
        <v>368</v>
      </c>
      <c r="E514" s="145" t="s">
        <v>368</v>
      </c>
      <c r="F514" s="153"/>
      <c r="G514" s="152"/>
      <c r="H514" s="103" t="s">
        <v>368</v>
      </c>
      <c r="I514" s="131"/>
      <c r="J514" s="129" t="s">
        <v>368</v>
      </c>
      <c r="K514" s="129" t="s">
        <v>368</v>
      </c>
    </row>
    <row r="515" spans="1:11" hidden="1">
      <c r="A515" s="131"/>
      <c r="B515" s="103" t="s">
        <v>368</v>
      </c>
      <c r="C515" s="169" t="s">
        <v>368</v>
      </c>
      <c r="D515" s="152" t="s">
        <v>368</v>
      </c>
      <c r="E515" s="145" t="s">
        <v>368</v>
      </c>
      <c r="F515" s="153"/>
      <c r="G515" s="152"/>
      <c r="H515" s="103" t="s">
        <v>368</v>
      </c>
      <c r="I515" s="131"/>
      <c r="J515" s="129" t="s">
        <v>368</v>
      </c>
      <c r="K515" s="129" t="s">
        <v>368</v>
      </c>
    </row>
    <row r="516" spans="1:11" hidden="1">
      <c r="A516" s="131"/>
      <c r="B516" s="103" t="s">
        <v>368</v>
      </c>
      <c r="C516" s="169" t="s">
        <v>368</v>
      </c>
      <c r="D516" s="152" t="s">
        <v>368</v>
      </c>
      <c r="E516" s="145" t="s">
        <v>368</v>
      </c>
      <c r="F516" s="153"/>
      <c r="G516" s="152"/>
      <c r="H516" s="103" t="s">
        <v>368</v>
      </c>
      <c r="I516" s="131"/>
      <c r="J516" s="129" t="s">
        <v>368</v>
      </c>
      <c r="K516" s="129" t="s">
        <v>368</v>
      </c>
    </row>
    <row r="517" spans="1:11" hidden="1">
      <c r="A517" s="131"/>
      <c r="B517" s="103" t="s">
        <v>368</v>
      </c>
      <c r="C517" s="169" t="s">
        <v>368</v>
      </c>
      <c r="D517" s="152" t="s">
        <v>368</v>
      </c>
      <c r="E517" s="145" t="s">
        <v>368</v>
      </c>
      <c r="F517" s="153"/>
      <c r="G517" s="152"/>
      <c r="H517" s="103" t="s">
        <v>368</v>
      </c>
      <c r="I517" s="131"/>
      <c r="J517" s="129" t="s">
        <v>368</v>
      </c>
      <c r="K517" s="129" t="s">
        <v>368</v>
      </c>
    </row>
    <row r="518" spans="1:11" hidden="1">
      <c r="A518" s="131"/>
      <c r="B518" s="103" t="s">
        <v>368</v>
      </c>
      <c r="C518" s="169" t="s">
        <v>368</v>
      </c>
      <c r="D518" s="152" t="s">
        <v>368</v>
      </c>
      <c r="E518" s="145" t="s">
        <v>368</v>
      </c>
      <c r="F518" s="153"/>
      <c r="G518" s="152"/>
      <c r="H518" s="103" t="s">
        <v>368</v>
      </c>
      <c r="I518" s="131"/>
      <c r="J518" s="129" t="s">
        <v>368</v>
      </c>
      <c r="K518" s="129" t="s">
        <v>368</v>
      </c>
    </row>
    <row r="519" spans="1:11" hidden="1">
      <c r="A519" s="131"/>
      <c r="B519" s="103" t="s">
        <v>368</v>
      </c>
      <c r="C519" s="169" t="s">
        <v>368</v>
      </c>
      <c r="D519" s="152" t="s">
        <v>368</v>
      </c>
      <c r="E519" s="145" t="s">
        <v>368</v>
      </c>
      <c r="F519" s="153"/>
      <c r="G519" s="152"/>
      <c r="H519" s="103" t="s">
        <v>368</v>
      </c>
      <c r="I519" s="131"/>
      <c r="J519" s="129" t="s">
        <v>368</v>
      </c>
      <c r="K519" s="129" t="s">
        <v>368</v>
      </c>
    </row>
    <row r="520" spans="1:11" hidden="1">
      <c r="A520" s="131"/>
      <c r="B520" s="103" t="s">
        <v>368</v>
      </c>
      <c r="C520" s="169" t="s">
        <v>368</v>
      </c>
      <c r="D520" s="152" t="s">
        <v>368</v>
      </c>
      <c r="E520" s="145" t="s">
        <v>368</v>
      </c>
      <c r="F520" s="153"/>
      <c r="G520" s="152"/>
      <c r="H520" s="103" t="s">
        <v>368</v>
      </c>
      <c r="I520" s="131"/>
      <c r="J520" s="129" t="s">
        <v>368</v>
      </c>
      <c r="K520" s="129" t="s">
        <v>368</v>
      </c>
    </row>
    <row r="521" spans="1:11" hidden="1">
      <c r="A521" s="131"/>
      <c r="B521" s="103" t="s">
        <v>368</v>
      </c>
      <c r="C521" s="169" t="s">
        <v>368</v>
      </c>
      <c r="D521" s="152" t="s">
        <v>368</v>
      </c>
      <c r="E521" s="145" t="s">
        <v>368</v>
      </c>
      <c r="F521" s="153"/>
      <c r="G521" s="152"/>
      <c r="H521" s="103" t="s">
        <v>368</v>
      </c>
      <c r="I521" s="131"/>
      <c r="J521" s="129" t="s">
        <v>368</v>
      </c>
      <c r="K521" s="129" t="s">
        <v>368</v>
      </c>
    </row>
    <row r="522" spans="1:11" ht="13.5" hidden="1" thickBot="1">
      <c r="A522" s="127"/>
      <c r="B522" s="124" t="s">
        <v>368</v>
      </c>
      <c r="C522" s="170" t="s">
        <v>368</v>
      </c>
      <c r="D522" s="126" t="s">
        <v>368</v>
      </c>
      <c r="E522" s="146" t="s">
        <v>368</v>
      </c>
      <c r="F522" s="125"/>
      <c r="G522" s="126"/>
      <c r="H522" s="124" t="s">
        <v>368</v>
      </c>
      <c r="I522" s="127"/>
      <c r="J522" s="155" t="s">
        <v>368</v>
      </c>
      <c r="K522" s="155" t="s">
        <v>368</v>
      </c>
    </row>
    <row r="523" spans="1:11" ht="13.5" hidden="1" thickBot="1">
      <c r="A523" s="141"/>
      <c r="B523" s="141"/>
      <c r="C523" s="141"/>
      <c r="D523" s="141"/>
      <c r="E523" s="132" t="s">
        <v>29</v>
      </c>
      <c r="F523" s="120"/>
      <c r="G523" s="120"/>
      <c r="H523" s="120"/>
      <c r="I523" s="120"/>
      <c r="J523" s="134"/>
      <c r="K523" s="155">
        <v>17406</v>
      </c>
    </row>
    <row r="524" spans="1:11" ht="13.5" hidden="1" thickBot="1">
      <c r="A524" s="141"/>
      <c r="B524" s="141"/>
      <c r="C524" s="141"/>
      <c r="D524" s="141"/>
      <c r="E524" s="132" t="s">
        <v>30</v>
      </c>
      <c r="F524" s="120"/>
      <c r="G524" s="120"/>
      <c r="H524" s="137"/>
      <c r="I524" s="137"/>
      <c r="J524" s="140"/>
      <c r="K524" s="135">
        <v>17410</v>
      </c>
    </row>
    <row r="525" spans="1:11" ht="13.5" hidden="1" thickBot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39"/>
      <c r="K525" s="156"/>
    </row>
    <row r="526" spans="1:11" ht="13.5" hidden="1" thickBot="1">
      <c r="A526" s="141"/>
      <c r="B526" s="141"/>
      <c r="C526" s="141"/>
      <c r="D526" s="141"/>
      <c r="E526" s="174" t="s">
        <v>31</v>
      </c>
      <c r="F526" s="175"/>
      <c r="G526" s="175"/>
      <c r="H526" s="175"/>
      <c r="I526" s="175"/>
      <c r="J526" s="612">
        <v>17910</v>
      </c>
      <c r="K526" s="613"/>
    </row>
    <row r="527" spans="1:11" ht="13.5" hidden="1" thickBot="1">
      <c r="A527" s="141"/>
      <c r="B527" s="141"/>
      <c r="C527" s="141"/>
      <c r="D527" s="141"/>
      <c r="E527" s="112" t="s">
        <v>32</v>
      </c>
      <c r="F527" s="157"/>
      <c r="G527" s="157"/>
      <c r="H527" s="158">
        <v>0.35</v>
      </c>
      <c r="I527" s="157"/>
      <c r="J527" s="682">
        <f>J526*0.3</f>
        <v>5373</v>
      </c>
      <c r="K527" s="683"/>
    </row>
    <row r="528" spans="1:11" ht="13.5" hidden="1" thickBot="1">
      <c r="A528" s="141"/>
      <c r="B528" s="141"/>
      <c r="C528" s="141"/>
      <c r="D528" s="141"/>
      <c r="E528" s="160" t="s">
        <v>33</v>
      </c>
      <c r="F528" s="161"/>
      <c r="G528" s="161"/>
      <c r="H528" s="161"/>
      <c r="I528" s="161"/>
      <c r="J528" s="612">
        <f>SUM(J526:K527)</f>
        <v>23283</v>
      </c>
      <c r="K528" s="613"/>
    </row>
    <row r="529" spans="1:11" hidden="1"/>
    <row r="530" spans="1:11" ht="13.5" hidden="1" thickBot="1"/>
    <row r="531" spans="1:11" ht="18" hidden="1">
      <c r="A531" s="630"/>
      <c r="B531" s="705"/>
      <c r="C531" s="706"/>
      <c r="D531" s="639" t="s">
        <v>0</v>
      </c>
      <c r="E531" s="640"/>
      <c r="F531" s="640"/>
      <c r="G531" s="640"/>
      <c r="H531" s="640"/>
      <c r="I531" s="640"/>
      <c r="J531" s="640"/>
      <c r="K531" s="640"/>
    </row>
    <row r="532" spans="1:11" ht="13.5" hidden="1" thickBot="1">
      <c r="A532" s="707"/>
      <c r="B532" s="708"/>
      <c r="C532" s="709"/>
      <c r="D532" s="106"/>
      <c r="E532" s="107"/>
      <c r="F532" s="107"/>
      <c r="G532" s="107"/>
      <c r="H532" s="107"/>
      <c r="I532" s="107"/>
      <c r="J532" s="107"/>
      <c r="K532" s="107"/>
    </row>
    <row r="533" spans="1:11" ht="15" hidden="1" thickBot="1">
      <c r="A533" s="707"/>
      <c r="B533" s="708"/>
      <c r="C533" s="709"/>
      <c r="D533" s="641" t="str">
        <f>D465</f>
        <v>MUNICIPIO DE RIONEGRO</v>
      </c>
      <c r="E533" s="642"/>
      <c r="F533" s="642"/>
      <c r="G533" s="642"/>
      <c r="H533" s="642"/>
      <c r="I533" s="642"/>
      <c r="J533" s="643"/>
      <c r="K533" s="108" t="s">
        <v>1</v>
      </c>
    </row>
    <row r="534" spans="1:11" ht="42.75" hidden="1" customHeight="1" thickBot="1">
      <c r="A534" s="710"/>
      <c r="B534" s="711"/>
      <c r="C534" s="712"/>
      <c r="D534" s="644" t="str">
        <f>D466</f>
        <v xml:space="preserve">REPOSICION SISTEMA DE ACUEDUCTO  CORREGIMIENTO LLANO DE PALMAS
</v>
      </c>
      <c r="E534" s="645"/>
      <c r="F534" s="645"/>
      <c r="G534" s="645"/>
      <c r="H534" s="645"/>
      <c r="I534" s="645"/>
      <c r="J534" s="646"/>
      <c r="K534" s="109">
        <f>K466</f>
        <v>41202</v>
      </c>
    </row>
    <row r="535" spans="1:11" ht="13.5" hidden="1" thickBot="1">
      <c r="A535" s="647"/>
      <c r="B535" s="626"/>
      <c r="C535" s="624"/>
      <c r="D535" s="713"/>
      <c r="E535" s="713"/>
      <c r="F535" s="713"/>
      <c r="G535" s="714"/>
      <c r="H535" s="647"/>
      <c r="I535" s="626"/>
      <c r="J535" s="110"/>
      <c r="K535" s="111" t="s">
        <v>3</v>
      </c>
    </row>
    <row r="536" spans="1:11" ht="13.5" hidden="1" thickBot="1">
      <c r="A536" s="112" t="s">
        <v>4</v>
      </c>
      <c r="B536" s="627"/>
      <c r="C536" s="714"/>
      <c r="D536" s="112" t="s">
        <v>5</v>
      </c>
      <c r="E536" s="114"/>
      <c r="F536" s="115" t="s">
        <v>386</v>
      </c>
      <c r="G536" s="114"/>
      <c r="H536" s="114"/>
      <c r="I536" s="114"/>
      <c r="J536" s="116"/>
      <c r="K536" s="113" t="s">
        <v>99</v>
      </c>
    </row>
    <row r="537" spans="1:11" hidden="1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</row>
    <row r="538" spans="1:11" ht="13.5" hidden="1" thickBot="1">
      <c r="A538" s="118" t="s">
        <v>7</v>
      </c>
      <c r="B538" s="119"/>
      <c r="C538" s="119"/>
      <c r="D538" s="119"/>
      <c r="E538" s="119"/>
      <c r="F538" s="119"/>
      <c r="G538" s="119"/>
      <c r="H538" s="120"/>
      <c r="I538" s="120"/>
      <c r="J538" s="120"/>
      <c r="K538" s="120"/>
    </row>
    <row r="539" spans="1:11" hidden="1">
      <c r="A539" s="598" t="s">
        <v>10</v>
      </c>
      <c r="B539" s="599"/>
      <c r="C539" s="599"/>
      <c r="D539" s="599"/>
      <c r="E539" s="599"/>
      <c r="F539" s="599"/>
      <c r="G539" s="600"/>
      <c r="H539" s="599" t="s">
        <v>11</v>
      </c>
      <c r="I539" s="604" t="s">
        <v>12</v>
      </c>
      <c r="J539" s="599" t="s">
        <v>13</v>
      </c>
      <c r="K539" s="604" t="s">
        <v>14</v>
      </c>
    </row>
    <row r="540" spans="1:11" ht="13.5" hidden="1" thickBot="1">
      <c r="A540" s="601"/>
      <c r="B540" s="602"/>
      <c r="C540" s="602"/>
      <c r="D540" s="602"/>
      <c r="E540" s="602"/>
      <c r="F540" s="602"/>
      <c r="G540" s="603"/>
      <c r="H540" s="602"/>
      <c r="I540" s="605"/>
      <c r="J540" s="602"/>
      <c r="K540" s="605"/>
    </row>
    <row r="541" spans="1:11" hidden="1">
      <c r="A541" s="696" t="s">
        <v>106</v>
      </c>
      <c r="B541" s="697"/>
      <c r="C541" s="697"/>
      <c r="D541" s="697"/>
      <c r="E541" s="697"/>
      <c r="F541" s="697"/>
      <c r="G541" s="698"/>
      <c r="H541" s="103" t="s">
        <v>99</v>
      </c>
      <c r="I541" s="104">
        <v>3.2000000000000001E-2</v>
      </c>
      <c r="J541" s="128">
        <v>435780</v>
      </c>
      <c r="K541" s="129">
        <v>13944.960000000001</v>
      </c>
    </row>
    <row r="542" spans="1:11" hidden="1">
      <c r="A542" s="699"/>
      <c r="B542" s="700"/>
      <c r="C542" s="700"/>
      <c r="D542" s="700"/>
      <c r="E542" s="700"/>
      <c r="F542" s="700"/>
      <c r="G542" s="701"/>
      <c r="H542" s="103" t="s">
        <v>368</v>
      </c>
      <c r="I542" s="131"/>
      <c r="J542" s="128" t="s">
        <v>368</v>
      </c>
      <c r="K542" s="129" t="s">
        <v>368</v>
      </c>
    </row>
    <row r="543" spans="1:11" hidden="1">
      <c r="A543" s="699"/>
      <c r="B543" s="700"/>
      <c r="C543" s="700"/>
      <c r="D543" s="700"/>
      <c r="E543" s="700"/>
      <c r="F543" s="700"/>
      <c r="G543" s="701"/>
      <c r="H543" s="103" t="s">
        <v>368</v>
      </c>
      <c r="I543" s="131"/>
      <c r="J543" s="128" t="s">
        <v>368</v>
      </c>
      <c r="K543" s="129" t="s">
        <v>368</v>
      </c>
    </row>
    <row r="544" spans="1:11" hidden="1">
      <c r="A544" s="699"/>
      <c r="B544" s="700"/>
      <c r="C544" s="700"/>
      <c r="D544" s="700"/>
      <c r="E544" s="700"/>
      <c r="F544" s="700"/>
      <c r="G544" s="701"/>
      <c r="H544" s="103" t="s">
        <v>368</v>
      </c>
      <c r="I544" s="131"/>
      <c r="J544" s="128" t="s">
        <v>368</v>
      </c>
      <c r="K544" s="129" t="s">
        <v>368</v>
      </c>
    </row>
    <row r="545" spans="1:11" hidden="1">
      <c r="A545" s="699"/>
      <c r="B545" s="700"/>
      <c r="C545" s="700"/>
      <c r="D545" s="700"/>
      <c r="E545" s="700"/>
      <c r="F545" s="700"/>
      <c r="G545" s="701"/>
      <c r="H545" s="103" t="s">
        <v>368</v>
      </c>
      <c r="I545" s="131"/>
      <c r="J545" s="128" t="s">
        <v>368</v>
      </c>
      <c r="K545" s="129" t="s">
        <v>368</v>
      </c>
    </row>
    <row r="546" spans="1:11" hidden="1">
      <c r="A546" s="699"/>
      <c r="B546" s="700"/>
      <c r="C546" s="700"/>
      <c r="D546" s="700"/>
      <c r="E546" s="700"/>
      <c r="F546" s="700"/>
      <c r="G546" s="701"/>
      <c r="H546" s="103" t="s">
        <v>368</v>
      </c>
      <c r="I546" s="131"/>
      <c r="J546" s="128" t="s">
        <v>368</v>
      </c>
      <c r="K546" s="129" t="s">
        <v>368</v>
      </c>
    </row>
    <row r="547" spans="1:11" hidden="1">
      <c r="A547" s="699"/>
      <c r="B547" s="700"/>
      <c r="C547" s="700"/>
      <c r="D547" s="700"/>
      <c r="E547" s="700"/>
      <c r="F547" s="700"/>
      <c r="G547" s="701"/>
      <c r="H547" s="103" t="s">
        <v>368</v>
      </c>
      <c r="I547" s="131"/>
      <c r="J547" s="128" t="s">
        <v>368</v>
      </c>
      <c r="K547" s="129" t="s">
        <v>368</v>
      </c>
    </row>
    <row r="548" spans="1:11" hidden="1">
      <c r="A548" s="699"/>
      <c r="B548" s="700"/>
      <c r="C548" s="700"/>
      <c r="D548" s="700"/>
      <c r="E548" s="700"/>
      <c r="F548" s="700"/>
      <c r="G548" s="701"/>
      <c r="H548" s="103" t="s">
        <v>368</v>
      </c>
      <c r="I548" s="131"/>
      <c r="J548" s="128" t="s">
        <v>368</v>
      </c>
      <c r="K548" s="129" t="s">
        <v>368</v>
      </c>
    </row>
    <row r="549" spans="1:11" hidden="1">
      <c r="A549" s="699"/>
      <c r="B549" s="700"/>
      <c r="C549" s="700"/>
      <c r="D549" s="700"/>
      <c r="E549" s="700"/>
      <c r="F549" s="700"/>
      <c r="G549" s="701"/>
      <c r="H549" s="103" t="s">
        <v>368</v>
      </c>
      <c r="I549" s="131"/>
      <c r="J549" s="128" t="s">
        <v>368</v>
      </c>
      <c r="K549" s="129" t="s">
        <v>368</v>
      </c>
    </row>
    <row r="550" spans="1:11" ht="13.5" hidden="1" thickBot="1">
      <c r="A550" s="702"/>
      <c r="B550" s="703"/>
      <c r="C550" s="703"/>
      <c r="D550" s="703"/>
      <c r="E550" s="703"/>
      <c r="F550" s="703"/>
      <c r="G550" s="704"/>
      <c r="H550" s="124" t="s">
        <v>368</v>
      </c>
      <c r="I550" s="127"/>
      <c r="J550" s="133" t="s">
        <v>368</v>
      </c>
      <c r="K550" s="129" t="s">
        <v>368</v>
      </c>
    </row>
    <row r="551" spans="1:11" ht="13.5" hidden="1" thickBot="1">
      <c r="A551" s="119"/>
      <c r="B551" s="119"/>
      <c r="C551" s="119"/>
      <c r="D551" s="119"/>
      <c r="E551" s="130" t="s">
        <v>19</v>
      </c>
      <c r="F551" s="119"/>
      <c r="G551" s="119"/>
      <c r="H551" s="120"/>
      <c r="I551" s="120"/>
      <c r="J551" s="134"/>
      <c r="K551" s="135">
        <v>13944.960000000001</v>
      </c>
    </row>
    <row r="552" spans="1:11" ht="13.5" hidden="1" thickBot="1">
      <c r="A552" s="119"/>
      <c r="B552" s="119"/>
      <c r="C552" s="119"/>
      <c r="D552" s="119"/>
      <c r="E552" s="136" t="s">
        <v>20</v>
      </c>
      <c r="F552" s="137"/>
      <c r="G552" s="137"/>
      <c r="H552" s="137"/>
      <c r="I552" s="138">
        <v>0.05</v>
      </c>
      <c r="J552" s="139"/>
      <c r="K552" s="135">
        <v>697.24800000000005</v>
      </c>
    </row>
    <row r="553" spans="1:11" ht="13.5" hidden="1" thickBot="1">
      <c r="A553" s="119"/>
      <c r="B553" s="119"/>
      <c r="C553" s="119"/>
      <c r="D553" s="119"/>
      <c r="E553" s="132" t="s">
        <v>21</v>
      </c>
      <c r="F553" s="120"/>
      <c r="G553" s="120"/>
      <c r="H553" s="137"/>
      <c r="I553" s="137"/>
      <c r="J553" s="140"/>
      <c r="K553" s="135">
        <v>14642.208000000001</v>
      </c>
    </row>
    <row r="554" spans="1:11" ht="13.5" hidden="1" thickBot="1">
      <c r="A554" s="119"/>
      <c r="B554" s="119"/>
      <c r="C554" s="119"/>
      <c r="D554" s="119"/>
      <c r="E554" s="132" t="s">
        <v>22</v>
      </c>
      <c r="F554" s="120"/>
      <c r="G554" s="120"/>
      <c r="H554" s="137"/>
      <c r="I554" s="137"/>
      <c r="J554" s="140"/>
      <c r="K554" s="135">
        <v>14640</v>
      </c>
    </row>
    <row r="555" spans="1:11" hidden="1">
      <c r="A555" s="119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</row>
    <row r="556" spans="1:11" ht="13.5" hidden="1" thickBot="1">
      <c r="A556" s="142" t="s">
        <v>369</v>
      </c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</row>
    <row r="557" spans="1:11" hidden="1">
      <c r="A557" s="598" t="s">
        <v>10</v>
      </c>
      <c r="B557" s="599"/>
      <c r="C557" s="599"/>
      <c r="D557" s="599"/>
      <c r="E557" s="599"/>
      <c r="F557" s="599"/>
      <c r="G557" s="600"/>
      <c r="H557" s="599" t="s">
        <v>11</v>
      </c>
      <c r="I557" s="604" t="s">
        <v>12</v>
      </c>
      <c r="J557" s="599" t="s">
        <v>13</v>
      </c>
      <c r="K557" s="604" t="s">
        <v>14</v>
      </c>
    </row>
    <row r="558" spans="1:11" ht="13.5" hidden="1" thickBot="1">
      <c r="A558" s="601"/>
      <c r="B558" s="602"/>
      <c r="C558" s="602"/>
      <c r="D558" s="602"/>
      <c r="E558" s="602"/>
      <c r="F558" s="602"/>
      <c r="G558" s="603"/>
      <c r="H558" s="602"/>
      <c r="I558" s="605"/>
      <c r="J558" s="602"/>
      <c r="K558" s="605"/>
    </row>
    <row r="559" spans="1:11" hidden="1">
      <c r="A559" s="648" t="s">
        <v>80</v>
      </c>
      <c r="B559" s="649"/>
      <c r="C559" s="649"/>
      <c r="D559" s="649"/>
      <c r="E559" s="649"/>
      <c r="F559" s="649"/>
      <c r="G559" s="650"/>
      <c r="H559" s="103" t="s">
        <v>79</v>
      </c>
      <c r="I559" s="104">
        <v>0.16</v>
      </c>
      <c r="J559" s="144">
        <v>2540</v>
      </c>
      <c r="K559" s="129">
        <v>406.40000000000003</v>
      </c>
    </row>
    <row r="560" spans="1:11" hidden="1">
      <c r="A560" s="690" t="s">
        <v>78</v>
      </c>
      <c r="B560" s="691"/>
      <c r="C560" s="691"/>
      <c r="D560" s="691"/>
      <c r="E560" s="691"/>
      <c r="F560" s="691"/>
      <c r="G560" s="692"/>
      <c r="H560" s="103" t="s">
        <v>79</v>
      </c>
      <c r="I560" s="131">
        <v>0.1</v>
      </c>
      <c r="J560" s="144">
        <v>15230</v>
      </c>
      <c r="K560" s="129">
        <v>1523</v>
      </c>
    </row>
    <row r="561" spans="1:11" hidden="1">
      <c r="A561" s="690" t="s">
        <v>235</v>
      </c>
      <c r="B561" s="691"/>
      <c r="C561" s="691"/>
      <c r="D561" s="691"/>
      <c r="E561" s="691"/>
      <c r="F561" s="691"/>
      <c r="G561" s="692"/>
      <c r="H561" s="103" t="s">
        <v>79</v>
      </c>
      <c r="I561" s="131">
        <v>0.02</v>
      </c>
      <c r="J561" s="144">
        <v>54840</v>
      </c>
      <c r="K561" s="129">
        <v>1096.8</v>
      </c>
    </row>
    <row r="562" spans="1:11" hidden="1">
      <c r="A562" s="690" t="s">
        <v>236</v>
      </c>
      <c r="B562" s="691"/>
      <c r="C562" s="691"/>
      <c r="D562" s="691"/>
      <c r="E562" s="691"/>
      <c r="F562" s="691"/>
      <c r="G562" s="692"/>
      <c r="H562" s="103" t="s">
        <v>79</v>
      </c>
      <c r="I562" s="131">
        <v>2.5000000000000001E-2</v>
      </c>
      <c r="J562" s="144">
        <v>71090</v>
      </c>
      <c r="K562" s="129">
        <v>1777.25</v>
      </c>
    </row>
    <row r="563" spans="1:11" hidden="1">
      <c r="A563" s="690"/>
      <c r="B563" s="691"/>
      <c r="C563" s="691"/>
      <c r="D563" s="691"/>
      <c r="E563" s="691"/>
      <c r="F563" s="691"/>
      <c r="G563" s="692"/>
      <c r="H563" s="103" t="s">
        <v>368</v>
      </c>
      <c r="I563" s="131"/>
      <c r="J563" s="144" t="s">
        <v>368</v>
      </c>
      <c r="K563" s="129" t="s">
        <v>368</v>
      </c>
    </row>
    <row r="564" spans="1:11" hidden="1">
      <c r="A564" s="690"/>
      <c r="B564" s="691"/>
      <c r="C564" s="691"/>
      <c r="D564" s="691"/>
      <c r="E564" s="691"/>
      <c r="F564" s="691"/>
      <c r="G564" s="692"/>
      <c r="H564" s="103" t="s">
        <v>368</v>
      </c>
      <c r="I564" s="131"/>
      <c r="J564" s="144" t="s">
        <v>368</v>
      </c>
      <c r="K564" s="129" t="s">
        <v>368</v>
      </c>
    </row>
    <row r="565" spans="1:11" ht="13.5" hidden="1" thickBot="1">
      <c r="A565" s="693"/>
      <c r="B565" s="694"/>
      <c r="C565" s="694"/>
      <c r="D565" s="694"/>
      <c r="E565" s="694"/>
      <c r="F565" s="694"/>
      <c r="G565" s="695"/>
      <c r="H565" s="103" t="s">
        <v>368</v>
      </c>
      <c r="I565" s="131"/>
      <c r="J565" s="144" t="s">
        <v>368</v>
      </c>
      <c r="K565" s="129" t="s">
        <v>368</v>
      </c>
    </row>
    <row r="566" spans="1:11" ht="13.5" hidden="1" thickBot="1">
      <c r="A566" s="141"/>
      <c r="B566" s="141"/>
      <c r="C566" s="141"/>
      <c r="D566" s="141"/>
      <c r="E566" s="132" t="s">
        <v>19</v>
      </c>
      <c r="F566" s="120"/>
      <c r="G566" s="137"/>
      <c r="H566" s="137"/>
      <c r="I566" s="137"/>
      <c r="J566" s="147"/>
      <c r="K566" s="135">
        <v>4803.45</v>
      </c>
    </row>
    <row r="567" spans="1:11" ht="13.5" hidden="1" thickBot="1">
      <c r="A567" s="119"/>
      <c r="B567" s="119"/>
      <c r="C567" s="119"/>
      <c r="D567" s="119"/>
      <c r="E567" s="132" t="s">
        <v>370</v>
      </c>
      <c r="F567" s="120"/>
      <c r="G567" s="120"/>
      <c r="H567" s="120"/>
      <c r="I567" s="120"/>
      <c r="J567" s="134"/>
      <c r="K567" s="135">
        <v>4800</v>
      </c>
    </row>
    <row r="568" spans="1:11" hidden="1">
      <c r="A568" s="141"/>
      <c r="B568" s="141"/>
      <c r="C568" s="141"/>
      <c r="D568" s="141"/>
      <c r="E568" s="119"/>
      <c r="F568" s="119"/>
      <c r="G568" s="119"/>
      <c r="H568" s="119"/>
      <c r="I568" s="119"/>
      <c r="J568" s="148"/>
      <c r="K568" s="149"/>
    </row>
    <row r="569" spans="1:11" ht="13.5" hidden="1" thickBot="1">
      <c r="A569" s="142" t="s">
        <v>371</v>
      </c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</row>
    <row r="570" spans="1:11" hidden="1">
      <c r="A570" s="598" t="s">
        <v>10</v>
      </c>
      <c r="B570" s="599"/>
      <c r="C570" s="599"/>
      <c r="D570" s="599"/>
      <c r="E570" s="599"/>
      <c r="F570" s="600"/>
      <c r="G570" s="687" t="s">
        <v>372</v>
      </c>
      <c r="H570" s="604" t="s">
        <v>373</v>
      </c>
      <c r="I570" s="604" t="s">
        <v>374</v>
      </c>
      <c r="J570" s="604" t="s">
        <v>28</v>
      </c>
      <c r="K570" s="599" t="s">
        <v>13</v>
      </c>
    </row>
    <row r="571" spans="1:11" ht="13.5" hidden="1" thickBot="1">
      <c r="A571" s="601"/>
      <c r="B571" s="602"/>
      <c r="C571" s="602"/>
      <c r="D571" s="602"/>
      <c r="E571" s="602"/>
      <c r="F571" s="603"/>
      <c r="G571" s="688"/>
      <c r="H571" s="605"/>
      <c r="I571" s="605"/>
      <c r="J571" s="605"/>
      <c r="K571" s="602"/>
    </row>
    <row r="572" spans="1:11" hidden="1">
      <c r="A572" s="648" t="s">
        <v>367</v>
      </c>
      <c r="B572" s="649"/>
      <c r="C572" s="649"/>
      <c r="D572" s="649"/>
      <c r="E572" s="649"/>
      <c r="F572" s="650"/>
      <c r="G572" s="123">
        <v>1.4E-2</v>
      </c>
      <c r="H572" s="122">
        <v>80</v>
      </c>
      <c r="I572" s="150">
        <v>1.1200000000000001</v>
      </c>
      <c r="J572" s="144">
        <v>1670</v>
      </c>
      <c r="K572" s="151">
        <v>1870.4</v>
      </c>
    </row>
    <row r="573" spans="1:11" hidden="1">
      <c r="A573" s="690"/>
      <c r="B573" s="691"/>
      <c r="C573" s="691"/>
      <c r="D573" s="691"/>
      <c r="E573" s="691"/>
      <c r="F573" s="692"/>
      <c r="G573" s="152"/>
      <c r="H573" s="153" t="s">
        <v>368</v>
      </c>
      <c r="I573" s="154" t="s">
        <v>368</v>
      </c>
      <c r="J573" s="144" t="s">
        <v>368</v>
      </c>
      <c r="K573" s="129" t="s">
        <v>368</v>
      </c>
    </row>
    <row r="574" spans="1:11" hidden="1">
      <c r="A574" s="620"/>
      <c r="B574" s="689"/>
      <c r="C574" s="689"/>
      <c r="D574" s="689"/>
      <c r="E574" s="689"/>
      <c r="F574" s="621"/>
      <c r="G574" s="152"/>
      <c r="H574" s="153" t="s">
        <v>368</v>
      </c>
      <c r="I574" s="154" t="s">
        <v>368</v>
      </c>
      <c r="J574" s="144" t="s">
        <v>368</v>
      </c>
      <c r="K574" s="129" t="s">
        <v>368</v>
      </c>
    </row>
    <row r="575" spans="1:11" hidden="1">
      <c r="A575" s="620"/>
      <c r="B575" s="689"/>
      <c r="C575" s="689"/>
      <c r="D575" s="689"/>
      <c r="E575" s="689"/>
      <c r="F575" s="621"/>
      <c r="G575" s="152"/>
      <c r="H575" s="153" t="s">
        <v>368</v>
      </c>
      <c r="I575" s="154" t="s">
        <v>368</v>
      </c>
      <c r="J575" s="144" t="s">
        <v>368</v>
      </c>
      <c r="K575" s="129" t="s">
        <v>368</v>
      </c>
    </row>
    <row r="576" spans="1:11" hidden="1">
      <c r="A576" s="620"/>
      <c r="B576" s="689"/>
      <c r="C576" s="689"/>
      <c r="D576" s="689"/>
      <c r="E576" s="689"/>
      <c r="F576" s="621"/>
      <c r="G576" s="152"/>
      <c r="H576" s="153" t="s">
        <v>368</v>
      </c>
      <c r="I576" s="154" t="s">
        <v>368</v>
      </c>
      <c r="J576" s="144" t="s">
        <v>368</v>
      </c>
      <c r="K576" s="129" t="s">
        <v>368</v>
      </c>
    </row>
    <row r="577" spans="1:11" hidden="1">
      <c r="A577" s="620"/>
      <c r="B577" s="689"/>
      <c r="C577" s="689"/>
      <c r="D577" s="689"/>
      <c r="E577" s="689"/>
      <c r="F577" s="621"/>
      <c r="G577" s="152"/>
      <c r="H577" s="153" t="s">
        <v>368</v>
      </c>
      <c r="I577" s="154" t="s">
        <v>368</v>
      </c>
      <c r="J577" s="144" t="s">
        <v>368</v>
      </c>
      <c r="K577" s="129" t="s">
        <v>368</v>
      </c>
    </row>
    <row r="578" spans="1:11" hidden="1">
      <c r="A578" s="620"/>
      <c r="B578" s="689"/>
      <c r="C578" s="689"/>
      <c r="D578" s="689"/>
      <c r="E578" s="689"/>
      <c r="F578" s="621"/>
      <c r="G578" s="152"/>
      <c r="H578" s="153" t="s">
        <v>368</v>
      </c>
      <c r="I578" s="154" t="s">
        <v>368</v>
      </c>
      <c r="J578" s="144" t="s">
        <v>368</v>
      </c>
      <c r="K578" s="129" t="s">
        <v>368</v>
      </c>
    </row>
    <row r="579" spans="1:11" hidden="1">
      <c r="A579" s="620"/>
      <c r="B579" s="689"/>
      <c r="C579" s="689"/>
      <c r="D579" s="689"/>
      <c r="E579" s="689"/>
      <c r="F579" s="621"/>
      <c r="G579" s="152"/>
      <c r="H579" s="153" t="s">
        <v>368</v>
      </c>
      <c r="I579" s="154" t="s">
        <v>368</v>
      </c>
      <c r="J579" s="144" t="s">
        <v>368</v>
      </c>
      <c r="K579" s="129" t="s">
        <v>368</v>
      </c>
    </row>
    <row r="580" spans="1:11" hidden="1">
      <c r="A580" s="620"/>
      <c r="B580" s="689"/>
      <c r="C580" s="689"/>
      <c r="D580" s="689"/>
      <c r="E580" s="689"/>
      <c r="F580" s="621"/>
      <c r="G580" s="152"/>
      <c r="H580" s="153" t="s">
        <v>368</v>
      </c>
      <c r="I580" s="154" t="s">
        <v>368</v>
      </c>
      <c r="J580" s="144" t="s">
        <v>368</v>
      </c>
      <c r="K580" s="129" t="s">
        <v>368</v>
      </c>
    </row>
    <row r="581" spans="1:11" ht="13.5" hidden="1" thickBot="1">
      <c r="A581" s="601"/>
      <c r="B581" s="602"/>
      <c r="C581" s="602"/>
      <c r="D581" s="602"/>
      <c r="E581" s="602"/>
      <c r="F581" s="603"/>
      <c r="G581" s="126"/>
      <c r="H581" s="125" t="s">
        <v>368</v>
      </c>
      <c r="I581" s="154" t="s">
        <v>368</v>
      </c>
      <c r="J581" s="144" t="s">
        <v>368</v>
      </c>
      <c r="K581" s="129" t="s">
        <v>368</v>
      </c>
    </row>
    <row r="582" spans="1:11" ht="13.5" hidden="1" thickBot="1">
      <c r="A582" s="141"/>
      <c r="B582" s="141"/>
      <c r="C582" s="141"/>
      <c r="D582" s="141"/>
      <c r="E582" s="132" t="s">
        <v>375</v>
      </c>
      <c r="F582" s="120"/>
      <c r="G582" s="120"/>
      <c r="H582" s="137"/>
      <c r="I582" s="137"/>
      <c r="J582" s="140"/>
      <c r="K582" s="135">
        <v>1870.4</v>
      </c>
    </row>
    <row r="583" spans="1:11" ht="13.5" hidden="1" thickBot="1">
      <c r="A583" s="141"/>
      <c r="B583" s="141"/>
      <c r="C583" s="141"/>
      <c r="D583" s="141"/>
      <c r="E583" s="132" t="s">
        <v>376</v>
      </c>
      <c r="F583" s="120"/>
      <c r="G583" s="120"/>
      <c r="H583" s="137"/>
      <c r="I583" s="137"/>
      <c r="J583" s="140"/>
      <c r="K583" s="135">
        <v>1870</v>
      </c>
    </row>
    <row r="584" spans="1:11" hidden="1">
      <c r="A584" s="141"/>
      <c r="B584" s="141"/>
      <c r="C584" s="141"/>
      <c r="D584" s="141"/>
      <c r="E584" s="119"/>
      <c r="F584" s="119"/>
      <c r="G584" s="119"/>
      <c r="H584" s="119"/>
      <c r="I584" s="119"/>
      <c r="J584" s="119"/>
      <c r="K584" s="119"/>
    </row>
    <row r="585" spans="1:11" ht="13.5" hidden="1" thickBot="1">
      <c r="A585" s="142" t="s">
        <v>26</v>
      </c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</row>
    <row r="586" spans="1:11" hidden="1">
      <c r="A586" s="598" t="s">
        <v>10</v>
      </c>
      <c r="B586" s="599"/>
      <c r="C586" s="599"/>
      <c r="D586" s="599"/>
      <c r="E586" s="599"/>
      <c r="F586" s="599"/>
      <c r="G586" s="600"/>
      <c r="H586" s="599" t="s">
        <v>11</v>
      </c>
      <c r="I586" s="604" t="s">
        <v>27</v>
      </c>
      <c r="J586" s="599" t="s">
        <v>28</v>
      </c>
      <c r="K586" s="604" t="s">
        <v>14</v>
      </c>
    </row>
    <row r="587" spans="1:11" ht="13.5" hidden="1" thickBot="1">
      <c r="A587" s="601"/>
      <c r="B587" s="602"/>
      <c r="C587" s="602"/>
      <c r="D587" s="602"/>
      <c r="E587" s="602"/>
      <c r="F587" s="602"/>
      <c r="G587" s="603"/>
      <c r="H587" s="602"/>
      <c r="I587" s="605"/>
      <c r="J587" s="602"/>
      <c r="K587" s="605"/>
    </row>
    <row r="588" spans="1:11" hidden="1">
      <c r="A588" s="648" t="s">
        <v>180</v>
      </c>
      <c r="B588" s="649"/>
      <c r="C588" s="649"/>
      <c r="D588" s="649"/>
      <c r="E588" s="649"/>
      <c r="F588" s="649"/>
      <c r="G588" s="650"/>
      <c r="H588" s="144" t="s">
        <v>79</v>
      </c>
      <c r="I588" s="131">
        <v>12.5</v>
      </c>
      <c r="J588" s="144">
        <v>33670</v>
      </c>
      <c r="K588" s="151">
        <v>2693.6</v>
      </c>
    </row>
    <row r="589" spans="1:11" hidden="1">
      <c r="A589" s="690" t="s">
        <v>188</v>
      </c>
      <c r="B589" s="691"/>
      <c r="C589" s="691"/>
      <c r="D589" s="691"/>
      <c r="E589" s="691"/>
      <c r="F589" s="691"/>
      <c r="G589" s="692"/>
      <c r="H589" s="144" t="s">
        <v>79</v>
      </c>
      <c r="I589" s="131">
        <v>12.5</v>
      </c>
      <c r="J589" s="144">
        <v>47140</v>
      </c>
      <c r="K589" s="129">
        <v>3771.2</v>
      </c>
    </row>
    <row r="590" spans="1:11" hidden="1">
      <c r="A590" s="690"/>
      <c r="B590" s="691"/>
      <c r="C590" s="691"/>
      <c r="D590" s="691"/>
      <c r="E590" s="691"/>
      <c r="F590" s="691"/>
      <c r="G590" s="692"/>
      <c r="H590" s="144" t="s">
        <v>368</v>
      </c>
      <c r="I590" s="131"/>
      <c r="J590" s="144" t="s">
        <v>368</v>
      </c>
      <c r="K590" s="129" t="s">
        <v>368</v>
      </c>
    </row>
    <row r="591" spans="1:11" hidden="1">
      <c r="A591" s="690"/>
      <c r="B591" s="691"/>
      <c r="C591" s="691"/>
      <c r="D591" s="691"/>
      <c r="E591" s="691"/>
      <c r="F591" s="691"/>
      <c r="G591" s="692"/>
      <c r="H591" s="144" t="s">
        <v>368</v>
      </c>
      <c r="I591" s="131"/>
      <c r="J591" s="144" t="s">
        <v>368</v>
      </c>
      <c r="K591" s="129" t="s">
        <v>368</v>
      </c>
    </row>
    <row r="592" spans="1:11" hidden="1">
      <c r="A592" s="690"/>
      <c r="B592" s="691"/>
      <c r="C592" s="691"/>
      <c r="D592" s="691"/>
      <c r="E592" s="691"/>
      <c r="F592" s="691"/>
      <c r="G592" s="692"/>
      <c r="H592" s="144" t="s">
        <v>368</v>
      </c>
      <c r="I592" s="131"/>
      <c r="J592" s="144" t="s">
        <v>368</v>
      </c>
      <c r="K592" s="129" t="s">
        <v>368</v>
      </c>
    </row>
    <row r="593" spans="1:11" hidden="1">
      <c r="A593" s="690"/>
      <c r="B593" s="691"/>
      <c r="C593" s="691"/>
      <c r="D593" s="691"/>
      <c r="E593" s="691"/>
      <c r="F593" s="691"/>
      <c r="G593" s="692"/>
      <c r="H593" s="144" t="s">
        <v>368</v>
      </c>
      <c r="I593" s="131"/>
      <c r="J593" s="144" t="s">
        <v>368</v>
      </c>
      <c r="K593" s="129" t="s">
        <v>368</v>
      </c>
    </row>
    <row r="594" spans="1:11" hidden="1">
      <c r="A594" s="690"/>
      <c r="B594" s="691"/>
      <c r="C594" s="691"/>
      <c r="D594" s="691"/>
      <c r="E594" s="691"/>
      <c r="F594" s="691"/>
      <c r="G594" s="692"/>
      <c r="H594" s="144" t="s">
        <v>368</v>
      </c>
      <c r="I594" s="131"/>
      <c r="J594" s="144" t="s">
        <v>368</v>
      </c>
      <c r="K594" s="129" t="s">
        <v>368</v>
      </c>
    </row>
    <row r="595" spans="1:11" hidden="1">
      <c r="A595" s="690"/>
      <c r="B595" s="691"/>
      <c r="C595" s="691"/>
      <c r="D595" s="691"/>
      <c r="E595" s="691"/>
      <c r="F595" s="691"/>
      <c r="G595" s="692"/>
      <c r="H595" s="144" t="s">
        <v>368</v>
      </c>
      <c r="I595" s="131"/>
      <c r="J595" s="144" t="s">
        <v>368</v>
      </c>
      <c r="K595" s="129" t="s">
        <v>368</v>
      </c>
    </row>
    <row r="596" spans="1:11" hidden="1">
      <c r="A596" s="690"/>
      <c r="B596" s="691"/>
      <c r="C596" s="691"/>
      <c r="D596" s="691"/>
      <c r="E596" s="691"/>
      <c r="F596" s="691"/>
      <c r="G596" s="692"/>
      <c r="H596" s="144" t="s">
        <v>368</v>
      </c>
      <c r="I596" s="131"/>
      <c r="J596" s="144" t="s">
        <v>368</v>
      </c>
      <c r="K596" s="129" t="s">
        <v>368</v>
      </c>
    </row>
    <row r="597" spans="1:11" ht="13.5" hidden="1" thickBot="1">
      <c r="A597" s="693"/>
      <c r="B597" s="694"/>
      <c r="C597" s="694"/>
      <c r="D597" s="694"/>
      <c r="E597" s="694"/>
      <c r="F597" s="694"/>
      <c r="G597" s="695"/>
      <c r="H597" s="127"/>
      <c r="I597" s="127"/>
      <c r="J597" s="155"/>
      <c r="K597" s="155" t="s">
        <v>368</v>
      </c>
    </row>
    <row r="598" spans="1:11" ht="13.5" hidden="1" thickBot="1">
      <c r="A598" s="141"/>
      <c r="B598" s="141"/>
      <c r="C598" s="141"/>
      <c r="D598" s="141"/>
      <c r="E598" s="132" t="s">
        <v>29</v>
      </c>
      <c r="F598" s="120"/>
      <c r="G598" s="120"/>
      <c r="H598" s="120"/>
      <c r="I598" s="120"/>
      <c r="J598" s="134"/>
      <c r="K598" s="155">
        <v>6464.7999999999993</v>
      </c>
    </row>
    <row r="599" spans="1:11" ht="13.5" hidden="1" thickBot="1">
      <c r="A599" s="141"/>
      <c r="B599" s="141"/>
      <c r="C599" s="141"/>
      <c r="D599" s="141"/>
      <c r="E599" s="132" t="s">
        <v>30</v>
      </c>
      <c r="F599" s="120"/>
      <c r="G599" s="120"/>
      <c r="H599" s="137"/>
      <c r="I599" s="137"/>
      <c r="J599" s="140"/>
      <c r="K599" s="135">
        <v>6460</v>
      </c>
    </row>
    <row r="600" spans="1:11" ht="13.5" hidden="1" thickBot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39"/>
      <c r="K600" s="156"/>
    </row>
    <row r="601" spans="1:11" ht="13.5" hidden="1" thickBot="1">
      <c r="A601" s="141"/>
      <c r="B601" s="141"/>
      <c r="C601" s="141"/>
      <c r="D601" s="141"/>
      <c r="E601" s="112" t="s">
        <v>31</v>
      </c>
      <c r="F601" s="157"/>
      <c r="G601" s="157"/>
      <c r="H601" s="157"/>
      <c r="I601" s="162"/>
      <c r="J601" s="612">
        <v>27770</v>
      </c>
      <c r="K601" s="613"/>
    </row>
    <row r="602" spans="1:11" ht="13.5" hidden="1" thickBot="1">
      <c r="A602" s="141"/>
      <c r="B602" s="141"/>
      <c r="C602" s="141"/>
      <c r="D602" s="141"/>
      <c r="E602" s="112" t="s">
        <v>32</v>
      </c>
      <c r="F602" s="157"/>
      <c r="G602" s="157"/>
      <c r="H602" s="158">
        <v>0.35</v>
      </c>
      <c r="I602" s="157"/>
      <c r="J602" s="682">
        <f>J601*0.3</f>
        <v>8331</v>
      </c>
      <c r="K602" s="683"/>
    </row>
    <row r="603" spans="1:11" ht="13.5" hidden="1" thickBot="1">
      <c r="A603" s="159"/>
      <c r="B603" s="159"/>
      <c r="C603" s="159"/>
      <c r="D603" s="159"/>
      <c r="E603" s="160" t="s">
        <v>33</v>
      </c>
      <c r="F603" s="161"/>
      <c r="G603" s="161"/>
      <c r="H603" s="161"/>
      <c r="I603" s="161"/>
      <c r="J603" s="612">
        <f>SUM(J601:K602)</f>
        <v>36101</v>
      </c>
      <c r="K603" s="613"/>
    </row>
    <row r="604" spans="1:11" hidden="1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</row>
    <row r="605" spans="1:11" ht="13.5" hidden="1" thickBot="1"/>
    <row r="606" spans="1:11" ht="18" hidden="1">
      <c r="A606" s="630"/>
      <c r="B606" s="705"/>
      <c r="C606" s="706"/>
      <c r="D606" s="639" t="s">
        <v>0</v>
      </c>
      <c r="E606" s="640"/>
      <c r="F606" s="640"/>
      <c r="G606" s="640"/>
      <c r="H606" s="640"/>
      <c r="I606" s="640"/>
      <c r="J606" s="640"/>
      <c r="K606" s="640"/>
    </row>
    <row r="607" spans="1:11" ht="13.5" hidden="1" thickBot="1">
      <c r="A607" s="707"/>
      <c r="B607" s="708"/>
      <c r="C607" s="709"/>
      <c r="D607" s="106"/>
      <c r="E607" s="107"/>
      <c r="F607" s="107"/>
      <c r="G607" s="107"/>
      <c r="H607" s="107"/>
      <c r="I607" s="107"/>
      <c r="J607" s="107"/>
      <c r="K607" s="107"/>
    </row>
    <row r="608" spans="1:11" ht="15" hidden="1" thickBot="1">
      <c r="A608" s="707"/>
      <c r="B608" s="708"/>
      <c r="C608" s="709"/>
      <c r="D608" s="641" t="str">
        <f>D533</f>
        <v>MUNICIPIO DE RIONEGRO</v>
      </c>
      <c r="E608" s="642"/>
      <c r="F608" s="642"/>
      <c r="G608" s="642"/>
      <c r="H608" s="642"/>
      <c r="I608" s="642"/>
      <c r="J608" s="643"/>
      <c r="K608" s="108" t="s">
        <v>1</v>
      </c>
    </row>
    <row r="609" spans="1:11" ht="39.75" hidden="1" customHeight="1" thickBot="1">
      <c r="A609" s="710"/>
      <c r="B609" s="711"/>
      <c r="C609" s="712"/>
      <c r="D609" s="644" t="str">
        <f>D534</f>
        <v xml:space="preserve">REPOSICION SISTEMA DE ACUEDUCTO  CORREGIMIENTO LLANO DE PALMAS
</v>
      </c>
      <c r="E609" s="645"/>
      <c r="F609" s="645"/>
      <c r="G609" s="645"/>
      <c r="H609" s="645"/>
      <c r="I609" s="645"/>
      <c r="J609" s="646"/>
      <c r="K609" s="109">
        <f>K534</f>
        <v>41202</v>
      </c>
    </row>
    <row r="610" spans="1:11" ht="13.5" hidden="1" thickBot="1">
      <c r="A610" s="647"/>
      <c r="B610" s="626"/>
      <c r="C610" s="624"/>
      <c r="D610" s="713"/>
      <c r="E610" s="713"/>
      <c r="F610" s="713"/>
      <c r="G610" s="714"/>
      <c r="H610" s="647"/>
      <c r="I610" s="626"/>
      <c r="J610" s="110"/>
      <c r="K610" s="111" t="s">
        <v>3</v>
      </c>
    </row>
    <row r="611" spans="1:11" ht="13.5" hidden="1" thickBot="1">
      <c r="A611" s="112" t="s">
        <v>4</v>
      </c>
      <c r="B611" s="627"/>
      <c r="C611" s="714"/>
      <c r="D611" s="112" t="s">
        <v>5</v>
      </c>
      <c r="E611" s="114"/>
      <c r="F611" s="115" t="s">
        <v>387</v>
      </c>
      <c r="G611" s="114"/>
      <c r="H611" s="114"/>
      <c r="I611" s="114"/>
      <c r="J611" s="116"/>
      <c r="K611" s="113" t="s">
        <v>99</v>
      </c>
    </row>
    <row r="612" spans="1:11" hidden="1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</row>
    <row r="613" spans="1:11" ht="13.5" hidden="1" thickBot="1">
      <c r="A613" s="118" t="s">
        <v>7</v>
      </c>
      <c r="B613" s="119"/>
      <c r="C613" s="119"/>
      <c r="D613" s="119"/>
      <c r="E613" s="119"/>
      <c r="F613" s="119"/>
      <c r="G613" s="119"/>
      <c r="H613" s="120"/>
      <c r="I613" s="120"/>
      <c r="J613" s="120"/>
      <c r="K613" s="120"/>
    </row>
    <row r="614" spans="1:11" hidden="1">
      <c r="A614" s="598" t="s">
        <v>10</v>
      </c>
      <c r="B614" s="599"/>
      <c r="C614" s="599"/>
      <c r="D614" s="599"/>
      <c r="E614" s="599"/>
      <c r="F614" s="599"/>
      <c r="G614" s="600"/>
      <c r="H614" s="599" t="s">
        <v>11</v>
      </c>
      <c r="I614" s="604" t="s">
        <v>12</v>
      </c>
      <c r="J614" s="599" t="s">
        <v>13</v>
      </c>
      <c r="K614" s="604" t="s">
        <v>14</v>
      </c>
    </row>
    <row r="615" spans="1:11" ht="13.5" hidden="1" thickBot="1">
      <c r="A615" s="601"/>
      <c r="B615" s="602"/>
      <c r="C615" s="602"/>
      <c r="D615" s="602"/>
      <c r="E615" s="602"/>
      <c r="F615" s="602"/>
      <c r="G615" s="603"/>
      <c r="H615" s="602"/>
      <c r="I615" s="605"/>
      <c r="J615" s="602"/>
      <c r="K615" s="605"/>
    </row>
    <row r="616" spans="1:11" hidden="1">
      <c r="A616" s="696" t="s">
        <v>109</v>
      </c>
      <c r="B616" s="697"/>
      <c r="C616" s="697"/>
      <c r="D616" s="697"/>
      <c r="E616" s="697"/>
      <c r="F616" s="697"/>
      <c r="G616" s="698"/>
      <c r="H616" s="103" t="s">
        <v>99</v>
      </c>
      <c r="I616" s="104">
        <v>1</v>
      </c>
      <c r="J616" s="128">
        <v>485570</v>
      </c>
      <c r="K616" s="129">
        <v>485570</v>
      </c>
    </row>
    <row r="617" spans="1:11" hidden="1">
      <c r="A617" s="699" t="s">
        <v>388</v>
      </c>
      <c r="B617" s="700"/>
      <c r="C617" s="700"/>
      <c r="D617" s="700"/>
      <c r="E617" s="700"/>
      <c r="F617" s="700"/>
      <c r="G617" s="701"/>
      <c r="H617" s="103" t="s">
        <v>91</v>
      </c>
      <c r="I617" s="131">
        <v>1.8</v>
      </c>
      <c r="J617" s="128">
        <v>6900</v>
      </c>
      <c r="K617" s="129">
        <f>J617*I617</f>
        <v>12420</v>
      </c>
    </row>
    <row r="618" spans="1:11" hidden="1">
      <c r="A618" s="699"/>
      <c r="B618" s="700"/>
      <c r="C618" s="700"/>
      <c r="D618" s="700"/>
      <c r="E618" s="700"/>
      <c r="F618" s="700"/>
      <c r="G618" s="701"/>
      <c r="H618" s="103" t="s">
        <v>368</v>
      </c>
      <c r="I618" s="131"/>
      <c r="J618" s="128" t="s">
        <v>368</v>
      </c>
      <c r="K618" s="129" t="s">
        <v>368</v>
      </c>
    </row>
    <row r="619" spans="1:11" hidden="1">
      <c r="A619" s="699"/>
      <c r="B619" s="700"/>
      <c r="C619" s="700"/>
      <c r="D619" s="700"/>
      <c r="E619" s="700"/>
      <c r="F619" s="700"/>
      <c r="G619" s="701"/>
      <c r="H619" s="103" t="s">
        <v>368</v>
      </c>
      <c r="I619" s="131"/>
      <c r="J619" s="128" t="s">
        <v>368</v>
      </c>
      <c r="K619" s="129" t="s">
        <v>368</v>
      </c>
    </row>
    <row r="620" spans="1:11" hidden="1">
      <c r="A620" s="699"/>
      <c r="B620" s="700"/>
      <c r="C620" s="700"/>
      <c r="D620" s="700"/>
      <c r="E620" s="700"/>
      <c r="F620" s="700"/>
      <c r="G620" s="701"/>
      <c r="H620" s="103" t="s">
        <v>368</v>
      </c>
      <c r="I620" s="131"/>
      <c r="J620" s="128" t="s">
        <v>368</v>
      </c>
      <c r="K620" s="129" t="s">
        <v>368</v>
      </c>
    </row>
    <row r="621" spans="1:11" hidden="1">
      <c r="A621" s="699"/>
      <c r="B621" s="700"/>
      <c r="C621" s="700"/>
      <c r="D621" s="700"/>
      <c r="E621" s="700"/>
      <c r="F621" s="700"/>
      <c r="G621" s="701"/>
      <c r="H621" s="103" t="s">
        <v>368</v>
      </c>
      <c r="I621" s="131"/>
      <c r="J621" s="128" t="s">
        <v>368</v>
      </c>
      <c r="K621" s="129" t="s">
        <v>368</v>
      </c>
    </row>
    <row r="622" spans="1:11" hidden="1">
      <c r="A622" s="699"/>
      <c r="B622" s="700"/>
      <c r="C622" s="700"/>
      <c r="D622" s="700"/>
      <c r="E622" s="700"/>
      <c r="F622" s="700"/>
      <c r="G622" s="701"/>
      <c r="H622" s="103" t="s">
        <v>368</v>
      </c>
      <c r="I622" s="131"/>
      <c r="J622" s="128" t="s">
        <v>368</v>
      </c>
      <c r="K622" s="129" t="s">
        <v>368</v>
      </c>
    </row>
    <row r="623" spans="1:11" hidden="1">
      <c r="A623" s="699"/>
      <c r="B623" s="700"/>
      <c r="C623" s="700"/>
      <c r="D623" s="700"/>
      <c r="E623" s="700"/>
      <c r="F623" s="700"/>
      <c r="G623" s="701"/>
      <c r="H623" s="103" t="s">
        <v>368</v>
      </c>
      <c r="I623" s="131"/>
      <c r="J623" s="128" t="s">
        <v>368</v>
      </c>
      <c r="K623" s="129" t="s">
        <v>368</v>
      </c>
    </row>
    <row r="624" spans="1:11" hidden="1">
      <c r="A624" s="699"/>
      <c r="B624" s="700"/>
      <c r="C624" s="700"/>
      <c r="D624" s="700"/>
      <c r="E624" s="700"/>
      <c r="F624" s="700"/>
      <c r="G624" s="701"/>
      <c r="H624" s="103" t="s">
        <v>368</v>
      </c>
      <c r="I624" s="131"/>
      <c r="J624" s="128" t="s">
        <v>368</v>
      </c>
      <c r="K624" s="129" t="s">
        <v>368</v>
      </c>
    </row>
    <row r="625" spans="1:11" ht="13.5" hidden="1" thickBot="1">
      <c r="A625" s="702"/>
      <c r="B625" s="703"/>
      <c r="C625" s="703"/>
      <c r="D625" s="703"/>
      <c r="E625" s="703"/>
      <c r="F625" s="703"/>
      <c r="G625" s="704"/>
      <c r="H625" s="124" t="s">
        <v>368</v>
      </c>
      <c r="I625" s="127"/>
      <c r="J625" s="133" t="s">
        <v>368</v>
      </c>
      <c r="K625" s="129" t="s">
        <v>368</v>
      </c>
    </row>
    <row r="626" spans="1:11" ht="13.5" hidden="1" thickBot="1">
      <c r="A626" s="119"/>
      <c r="B626" s="119"/>
      <c r="C626" s="119"/>
      <c r="D626" s="119"/>
      <c r="E626" s="130" t="s">
        <v>19</v>
      </c>
      <c r="F626" s="119"/>
      <c r="G626" s="119"/>
      <c r="H626" s="120"/>
      <c r="I626" s="120"/>
      <c r="J626" s="134"/>
      <c r="K626" s="135">
        <f>SUM(K616:K617)</f>
        <v>497990</v>
      </c>
    </row>
    <row r="627" spans="1:11" ht="13.5" hidden="1" thickBot="1">
      <c r="A627" s="119"/>
      <c r="B627" s="119"/>
      <c r="C627" s="119"/>
      <c r="D627" s="119"/>
      <c r="E627" s="136" t="s">
        <v>20</v>
      </c>
      <c r="F627" s="137"/>
      <c r="G627" s="137"/>
      <c r="H627" s="137"/>
      <c r="I627" s="138">
        <v>0.05</v>
      </c>
      <c r="J627" s="139"/>
      <c r="K627" s="135">
        <f>K626*0.05</f>
        <v>24899.5</v>
      </c>
    </row>
    <row r="628" spans="1:11" ht="13.5" hidden="1" thickBot="1">
      <c r="A628" s="119"/>
      <c r="B628" s="119"/>
      <c r="C628" s="119"/>
      <c r="D628" s="119"/>
      <c r="E628" s="132" t="s">
        <v>21</v>
      </c>
      <c r="F628" s="120"/>
      <c r="G628" s="120"/>
      <c r="H628" s="137"/>
      <c r="I628" s="137"/>
      <c r="J628" s="140"/>
      <c r="K628" s="135">
        <f>SUM(K626:K627)</f>
        <v>522889.5</v>
      </c>
    </row>
    <row r="629" spans="1:11" ht="13.5" hidden="1" thickBot="1">
      <c r="A629" s="119"/>
      <c r="B629" s="119"/>
      <c r="C629" s="119"/>
      <c r="D629" s="119"/>
      <c r="E629" s="132" t="s">
        <v>22</v>
      </c>
      <c r="F629" s="120"/>
      <c r="G629" s="120"/>
      <c r="H629" s="137"/>
      <c r="I629" s="137"/>
      <c r="J629" s="140"/>
      <c r="K629" s="135">
        <f>K628</f>
        <v>522889.5</v>
      </c>
    </row>
    <row r="630" spans="1:11" hidden="1">
      <c r="A630" s="119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</row>
    <row r="631" spans="1:11" ht="13.5" hidden="1" thickBot="1">
      <c r="A631" s="142" t="s">
        <v>369</v>
      </c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</row>
    <row r="632" spans="1:11" hidden="1">
      <c r="A632" s="598" t="s">
        <v>10</v>
      </c>
      <c r="B632" s="599"/>
      <c r="C632" s="599"/>
      <c r="D632" s="599"/>
      <c r="E632" s="599"/>
      <c r="F632" s="599"/>
      <c r="G632" s="600"/>
      <c r="H632" s="599" t="s">
        <v>11</v>
      </c>
      <c r="I632" s="604" t="s">
        <v>12</v>
      </c>
      <c r="J632" s="599" t="s">
        <v>13</v>
      </c>
      <c r="K632" s="604" t="s">
        <v>14</v>
      </c>
    </row>
    <row r="633" spans="1:11" ht="13.5" hidden="1" thickBot="1">
      <c r="A633" s="601"/>
      <c r="B633" s="602"/>
      <c r="C633" s="602"/>
      <c r="D633" s="602"/>
      <c r="E633" s="602"/>
      <c r="F633" s="602"/>
      <c r="G633" s="603"/>
      <c r="H633" s="602"/>
      <c r="I633" s="605"/>
      <c r="J633" s="602"/>
      <c r="K633" s="605"/>
    </row>
    <row r="634" spans="1:11" hidden="1">
      <c r="A634" s="648" t="s">
        <v>80</v>
      </c>
      <c r="B634" s="649"/>
      <c r="C634" s="649"/>
      <c r="D634" s="649"/>
      <c r="E634" s="649"/>
      <c r="F634" s="649"/>
      <c r="G634" s="650"/>
      <c r="H634" s="103" t="s">
        <v>79</v>
      </c>
      <c r="I634" s="104">
        <v>0.16</v>
      </c>
      <c r="J634" s="144">
        <v>2540</v>
      </c>
      <c r="K634" s="129">
        <v>406.40000000000003</v>
      </c>
    </row>
    <row r="635" spans="1:11" hidden="1">
      <c r="A635" s="690" t="s">
        <v>78</v>
      </c>
      <c r="B635" s="691"/>
      <c r="C635" s="691"/>
      <c r="D635" s="691"/>
      <c r="E635" s="691"/>
      <c r="F635" s="691"/>
      <c r="G635" s="692"/>
      <c r="H635" s="103" t="s">
        <v>79</v>
      </c>
      <c r="I635" s="131">
        <v>0.1</v>
      </c>
      <c r="J635" s="144">
        <v>15230</v>
      </c>
      <c r="K635" s="129">
        <v>1523</v>
      </c>
    </row>
    <row r="636" spans="1:11" hidden="1">
      <c r="A636" s="690" t="s">
        <v>389</v>
      </c>
      <c r="B636" s="691"/>
      <c r="C636" s="691"/>
      <c r="D636" s="691"/>
      <c r="E636" s="691"/>
      <c r="F636" s="691"/>
      <c r="G636" s="692"/>
      <c r="H636" s="103" t="s">
        <v>79</v>
      </c>
      <c r="I636" s="131">
        <v>0.02</v>
      </c>
      <c r="J636" s="144">
        <v>54840</v>
      </c>
      <c r="K636" s="129">
        <v>1096.8</v>
      </c>
    </row>
    <row r="637" spans="1:11" hidden="1">
      <c r="A637" s="690" t="s">
        <v>236</v>
      </c>
      <c r="B637" s="691"/>
      <c r="C637" s="691"/>
      <c r="D637" s="691"/>
      <c r="E637" s="691"/>
      <c r="F637" s="691"/>
      <c r="G637" s="692"/>
      <c r="H637" s="103" t="s">
        <v>79</v>
      </c>
      <c r="I637" s="131">
        <v>2.5000000000000001E-2</v>
      </c>
      <c r="J637" s="144">
        <v>71090</v>
      </c>
      <c r="K637" s="129">
        <v>1777.25</v>
      </c>
    </row>
    <row r="638" spans="1:11" hidden="1">
      <c r="A638" s="690"/>
      <c r="B638" s="691"/>
      <c r="C638" s="691"/>
      <c r="D638" s="691"/>
      <c r="E638" s="691"/>
      <c r="F638" s="691"/>
      <c r="G638" s="692"/>
      <c r="H638" s="103" t="s">
        <v>368</v>
      </c>
      <c r="I638" s="131"/>
      <c r="J638" s="144" t="s">
        <v>368</v>
      </c>
      <c r="K638" s="129" t="s">
        <v>368</v>
      </c>
    </row>
    <row r="639" spans="1:11" hidden="1">
      <c r="A639" s="690"/>
      <c r="B639" s="691"/>
      <c r="C639" s="691"/>
      <c r="D639" s="691"/>
      <c r="E639" s="691"/>
      <c r="F639" s="691"/>
      <c r="G639" s="692"/>
      <c r="H639" s="103" t="s">
        <v>368</v>
      </c>
      <c r="I639" s="131"/>
      <c r="J639" s="144" t="s">
        <v>368</v>
      </c>
      <c r="K639" s="129" t="s">
        <v>368</v>
      </c>
    </row>
    <row r="640" spans="1:11" ht="13.5" hidden="1" thickBot="1">
      <c r="A640" s="693"/>
      <c r="B640" s="694"/>
      <c r="C640" s="694"/>
      <c r="D640" s="694"/>
      <c r="E640" s="694"/>
      <c r="F640" s="694"/>
      <c r="G640" s="695"/>
      <c r="H640" s="103" t="s">
        <v>368</v>
      </c>
      <c r="I640" s="131"/>
      <c r="J640" s="144" t="s">
        <v>368</v>
      </c>
      <c r="K640" s="129" t="s">
        <v>368</v>
      </c>
    </row>
    <row r="641" spans="1:11" ht="13.5" hidden="1" thickBot="1">
      <c r="A641" s="141"/>
      <c r="B641" s="141"/>
      <c r="C641" s="141"/>
      <c r="D641" s="141"/>
      <c r="E641" s="132" t="s">
        <v>19</v>
      </c>
      <c r="F641" s="120"/>
      <c r="G641" s="137"/>
      <c r="H641" s="137"/>
      <c r="I641" s="137"/>
      <c r="J641" s="147"/>
      <c r="K641" s="135">
        <v>4803.45</v>
      </c>
    </row>
    <row r="642" spans="1:11" ht="13.5" hidden="1" thickBot="1">
      <c r="A642" s="119"/>
      <c r="B642" s="119"/>
      <c r="C642" s="119"/>
      <c r="D642" s="119"/>
      <c r="E642" s="132" t="s">
        <v>370</v>
      </c>
      <c r="F642" s="120"/>
      <c r="G642" s="120"/>
      <c r="H642" s="120"/>
      <c r="I642" s="120"/>
      <c r="J642" s="134"/>
      <c r="K642" s="135">
        <v>4800</v>
      </c>
    </row>
    <row r="643" spans="1:11" hidden="1">
      <c r="A643" s="141"/>
      <c r="B643" s="141"/>
      <c r="C643" s="141"/>
      <c r="D643" s="141"/>
      <c r="E643" s="119"/>
      <c r="F643" s="119"/>
      <c r="G643" s="119"/>
      <c r="H643" s="119"/>
      <c r="I643" s="119"/>
      <c r="J643" s="148"/>
      <c r="K643" s="149"/>
    </row>
    <row r="644" spans="1:11" ht="13.5" hidden="1" thickBot="1">
      <c r="A644" s="142" t="s">
        <v>371</v>
      </c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</row>
    <row r="645" spans="1:11" hidden="1">
      <c r="A645" s="598" t="s">
        <v>10</v>
      </c>
      <c r="B645" s="599"/>
      <c r="C645" s="599"/>
      <c r="D645" s="599"/>
      <c r="E645" s="599"/>
      <c r="F645" s="600"/>
      <c r="G645" s="687" t="s">
        <v>372</v>
      </c>
      <c r="H645" s="604" t="s">
        <v>373</v>
      </c>
      <c r="I645" s="604" t="s">
        <v>374</v>
      </c>
      <c r="J645" s="604" t="s">
        <v>28</v>
      </c>
      <c r="K645" s="599" t="s">
        <v>13</v>
      </c>
    </row>
    <row r="646" spans="1:11" ht="13.5" hidden="1" thickBot="1">
      <c r="A646" s="601"/>
      <c r="B646" s="602"/>
      <c r="C646" s="602"/>
      <c r="D646" s="602"/>
      <c r="E646" s="602"/>
      <c r="F646" s="603"/>
      <c r="G646" s="688"/>
      <c r="H646" s="605"/>
      <c r="I646" s="605"/>
      <c r="J646" s="605"/>
      <c r="K646" s="602"/>
    </row>
    <row r="647" spans="1:11" hidden="1">
      <c r="A647" s="648" t="s">
        <v>367</v>
      </c>
      <c r="B647" s="649"/>
      <c r="C647" s="649"/>
      <c r="D647" s="649"/>
      <c r="E647" s="649"/>
      <c r="F647" s="650"/>
      <c r="G647" s="123">
        <v>0.01</v>
      </c>
      <c r="H647" s="122">
        <v>80</v>
      </c>
      <c r="I647" s="150">
        <v>0.8</v>
      </c>
      <c r="J647" s="144">
        <v>1670</v>
      </c>
      <c r="K647" s="151">
        <v>1336</v>
      </c>
    </row>
    <row r="648" spans="1:11" hidden="1">
      <c r="A648" s="690"/>
      <c r="B648" s="691"/>
      <c r="C648" s="691"/>
      <c r="D648" s="691"/>
      <c r="E648" s="691"/>
      <c r="F648" s="692"/>
      <c r="G648" s="152"/>
      <c r="H648" s="153" t="s">
        <v>368</v>
      </c>
      <c r="I648" s="154" t="s">
        <v>368</v>
      </c>
      <c r="J648" s="144" t="s">
        <v>368</v>
      </c>
      <c r="K648" s="129" t="s">
        <v>368</v>
      </c>
    </row>
    <row r="649" spans="1:11" hidden="1">
      <c r="A649" s="620"/>
      <c r="B649" s="689"/>
      <c r="C649" s="689"/>
      <c r="D649" s="689"/>
      <c r="E649" s="689"/>
      <c r="F649" s="621"/>
      <c r="G649" s="152"/>
      <c r="H649" s="153" t="s">
        <v>368</v>
      </c>
      <c r="I649" s="154" t="s">
        <v>368</v>
      </c>
      <c r="J649" s="144" t="s">
        <v>368</v>
      </c>
      <c r="K649" s="129" t="s">
        <v>368</v>
      </c>
    </row>
    <row r="650" spans="1:11" hidden="1">
      <c r="A650" s="620"/>
      <c r="B650" s="689"/>
      <c r="C650" s="689"/>
      <c r="D650" s="689"/>
      <c r="E650" s="689"/>
      <c r="F650" s="621"/>
      <c r="G650" s="152"/>
      <c r="H650" s="153" t="s">
        <v>368</v>
      </c>
      <c r="I650" s="154" t="s">
        <v>368</v>
      </c>
      <c r="J650" s="144" t="s">
        <v>368</v>
      </c>
      <c r="K650" s="129" t="s">
        <v>368</v>
      </c>
    </row>
    <row r="651" spans="1:11" hidden="1">
      <c r="A651" s="620"/>
      <c r="B651" s="689"/>
      <c r="C651" s="689"/>
      <c r="D651" s="689"/>
      <c r="E651" s="689"/>
      <c r="F651" s="621"/>
      <c r="G651" s="152"/>
      <c r="H651" s="153" t="s">
        <v>368</v>
      </c>
      <c r="I651" s="154" t="s">
        <v>368</v>
      </c>
      <c r="J651" s="144" t="s">
        <v>368</v>
      </c>
      <c r="K651" s="129" t="s">
        <v>368</v>
      </c>
    </row>
    <row r="652" spans="1:11" hidden="1">
      <c r="A652" s="620"/>
      <c r="B652" s="689"/>
      <c r="C652" s="689"/>
      <c r="D652" s="689"/>
      <c r="E652" s="689"/>
      <c r="F652" s="621"/>
      <c r="G652" s="152"/>
      <c r="H652" s="153" t="s">
        <v>368</v>
      </c>
      <c r="I652" s="154" t="s">
        <v>368</v>
      </c>
      <c r="J652" s="144" t="s">
        <v>368</v>
      </c>
      <c r="K652" s="129" t="s">
        <v>368</v>
      </c>
    </row>
    <row r="653" spans="1:11" hidden="1">
      <c r="A653" s="620"/>
      <c r="B653" s="689"/>
      <c r="C653" s="689"/>
      <c r="D653" s="689"/>
      <c r="E653" s="689"/>
      <c r="F653" s="621"/>
      <c r="G653" s="152"/>
      <c r="H653" s="153" t="s">
        <v>368</v>
      </c>
      <c r="I653" s="154" t="s">
        <v>368</v>
      </c>
      <c r="J653" s="144" t="s">
        <v>368</v>
      </c>
      <c r="K653" s="129" t="s">
        <v>368</v>
      </c>
    </row>
    <row r="654" spans="1:11" hidden="1">
      <c r="A654" s="620"/>
      <c r="B654" s="689"/>
      <c r="C654" s="689"/>
      <c r="D654" s="689"/>
      <c r="E654" s="689"/>
      <c r="F654" s="621"/>
      <c r="G654" s="152"/>
      <c r="H654" s="153" t="s">
        <v>368</v>
      </c>
      <c r="I654" s="154" t="s">
        <v>368</v>
      </c>
      <c r="J654" s="144" t="s">
        <v>368</v>
      </c>
      <c r="K654" s="129" t="s">
        <v>368</v>
      </c>
    </row>
    <row r="655" spans="1:11" hidden="1">
      <c r="A655" s="620"/>
      <c r="B655" s="689"/>
      <c r="C655" s="689"/>
      <c r="D655" s="689"/>
      <c r="E655" s="689"/>
      <c r="F655" s="621"/>
      <c r="G655" s="152"/>
      <c r="H655" s="153" t="s">
        <v>368</v>
      </c>
      <c r="I655" s="154" t="s">
        <v>368</v>
      </c>
      <c r="J655" s="144" t="s">
        <v>368</v>
      </c>
      <c r="K655" s="129" t="s">
        <v>368</v>
      </c>
    </row>
    <row r="656" spans="1:11" ht="13.5" hidden="1" thickBot="1">
      <c r="A656" s="601"/>
      <c r="B656" s="602"/>
      <c r="C656" s="602"/>
      <c r="D656" s="602"/>
      <c r="E656" s="602"/>
      <c r="F656" s="603"/>
      <c r="G656" s="126"/>
      <c r="H656" s="125" t="s">
        <v>368</v>
      </c>
      <c r="I656" s="154" t="s">
        <v>368</v>
      </c>
      <c r="J656" s="144" t="s">
        <v>368</v>
      </c>
      <c r="K656" s="129" t="s">
        <v>368</v>
      </c>
    </row>
    <row r="657" spans="1:11" ht="13.5" hidden="1" thickBot="1">
      <c r="A657" s="141"/>
      <c r="B657" s="141"/>
      <c r="C657" s="141"/>
      <c r="D657" s="141"/>
      <c r="E657" s="132" t="s">
        <v>375</v>
      </c>
      <c r="F657" s="120"/>
      <c r="G657" s="120"/>
      <c r="H657" s="137"/>
      <c r="I657" s="137"/>
      <c r="J657" s="140"/>
      <c r="K657" s="135">
        <v>1336</v>
      </c>
    </row>
    <row r="658" spans="1:11" ht="13.5" hidden="1" thickBot="1">
      <c r="A658" s="141"/>
      <c r="B658" s="141"/>
      <c r="C658" s="141"/>
      <c r="D658" s="141"/>
      <c r="E658" s="132" t="s">
        <v>376</v>
      </c>
      <c r="F658" s="120"/>
      <c r="G658" s="120"/>
      <c r="H658" s="137"/>
      <c r="I658" s="137"/>
      <c r="J658" s="140"/>
      <c r="K658" s="135">
        <v>1340</v>
      </c>
    </row>
    <row r="659" spans="1:11" hidden="1">
      <c r="A659" s="141"/>
      <c r="B659" s="141"/>
      <c r="C659" s="141"/>
      <c r="D659" s="141"/>
      <c r="E659" s="119"/>
      <c r="F659" s="119"/>
      <c r="G659" s="119"/>
      <c r="H659" s="119"/>
      <c r="I659" s="119"/>
      <c r="J659" s="119"/>
      <c r="K659" s="119"/>
    </row>
    <row r="660" spans="1:11" ht="13.5" hidden="1" thickBot="1">
      <c r="A660" s="142" t="s">
        <v>26</v>
      </c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</row>
    <row r="661" spans="1:11" hidden="1">
      <c r="A661" s="598" t="s">
        <v>10</v>
      </c>
      <c r="B661" s="599"/>
      <c r="C661" s="599"/>
      <c r="D661" s="599"/>
      <c r="E661" s="599"/>
      <c r="F661" s="599"/>
      <c r="G661" s="600"/>
      <c r="H661" s="599" t="s">
        <v>11</v>
      </c>
      <c r="I661" s="604" t="s">
        <v>27</v>
      </c>
      <c r="J661" s="599" t="s">
        <v>28</v>
      </c>
      <c r="K661" s="604" t="s">
        <v>14</v>
      </c>
    </row>
    <row r="662" spans="1:11" ht="13.5" hidden="1" thickBot="1">
      <c r="A662" s="601"/>
      <c r="B662" s="602"/>
      <c r="C662" s="602"/>
      <c r="D662" s="602"/>
      <c r="E662" s="602"/>
      <c r="F662" s="602"/>
      <c r="G662" s="603"/>
      <c r="H662" s="602"/>
      <c r="I662" s="605"/>
      <c r="J662" s="602"/>
      <c r="K662" s="605"/>
    </row>
    <row r="663" spans="1:11" ht="13.5" hidden="1" thickBot="1">
      <c r="A663" s="648" t="s">
        <v>390</v>
      </c>
      <c r="B663" s="649"/>
      <c r="C663" s="649"/>
      <c r="D663" s="649"/>
      <c r="E663" s="649"/>
      <c r="F663" s="649"/>
      <c r="G663" s="650"/>
      <c r="H663" s="144" t="s">
        <v>79</v>
      </c>
      <c r="I663" s="131">
        <v>2.5</v>
      </c>
      <c r="J663" s="144">
        <v>22000</v>
      </c>
      <c r="K663" s="151">
        <f>J663*I663</f>
        <v>55000</v>
      </c>
    </row>
    <row r="664" spans="1:11" hidden="1">
      <c r="A664" s="690" t="s">
        <v>188</v>
      </c>
      <c r="B664" s="691"/>
      <c r="C664" s="691"/>
      <c r="D664" s="691"/>
      <c r="E664" s="691"/>
      <c r="F664" s="691"/>
      <c r="G664" s="692"/>
      <c r="H664" s="144" t="s">
        <v>79</v>
      </c>
      <c r="I664" s="131">
        <v>2.5</v>
      </c>
      <c r="J664" s="144">
        <v>37000</v>
      </c>
      <c r="K664" s="151">
        <f>J664*I664</f>
        <v>92500</v>
      </c>
    </row>
    <row r="665" spans="1:11" hidden="1">
      <c r="A665" s="690"/>
      <c r="B665" s="691"/>
      <c r="C665" s="691"/>
      <c r="D665" s="691"/>
      <c r="E665" s="691"/>
      <c r="F665" s="691"/>
      <c r="G665" s="692"/>
      <c r="H665" s="144"/>
      <c r="I665" s="131"/>
      <c r="J665" s="144"/>
      <c r="K665" s="129"/>
    </row>
    <row r="666" spans="1:11" hidden="1">
      <c r="A666" s="690"/>
      <c r="B666" s="691"/>
      <c r="C666" s="691"/>
      <c r="D666" s="691"/>
      <c r="E666" s="691"/>
      <c r="F666" s="691"/>
      <c r="G666" s="692"/>
      <c r="H666" s="144"/>
      <c r="I666" s="131"/>
      <c r="J666" s="144"/>
      <c r="K666" s="129"/>
    </row>
    <row r="667" spans="1:11" hidden="1">
      <c r="A667" s="690"/>
      <c r="B667" s="691"/>
      <c r="C667" s="691"/>
      <c r="D667" s="691"/>
      <c r="E667" s="691"/>
      <c r="F667" s="691"/>
      <c r="G667" s="692"/>
      <c r="H667" s="144" t="s">
        <v>368</v>
      </c>
      <c r="I667" s="131"/>
      <c r="J667" s="144" t="s">
        <v>368</v>
      </c>
      <c r="K667" s="129" t="s">
        <v>368</v>
      </c>
    </row>
    <row r="668" spans="1:11" hidden="1">
      <c r="A668" s="690"/>
      <c r="B668" s="691"/>
      <c r="C668" s="691"/>
      <c r="D668" s="691"/>
      <c r="E668" s="691"/>
      <c r="F668" s="691"/>
      <c r="G668" s="692"/>
      <c r="H668" s="144" t="s">
        <v>368</v>
      </c>
      <c r="I668" s="131"/>
      <c r="J668" s="144" t="s">
        <v>368</v>
      </c>
      <c r="K668" s="129" t="s">
        <v>368</v>
      </c>
    </row>
    <row r="669" spans="1:11" hidden="1">
      <c r="A669" s="690"/>
      <c r="B669" s="691"/>
      <c r="C669" s="691"/>
      <c r="D669" s="691"/>
      <c r="E669" s="691"/>
      <c r="F669" s="691"/>
      <c r="G669" s="692"/>
      <c r="H669" s="144" t="s">
        <v>368</v>
      </c>
      <c r="I669" s="131"/>
      <c r="J669" s="144" t="s">
        <v>368</v>
      </c>
      <c r="K669" s="129" t="s">
        <v>368</v>
      </c>
    </row>
    <row r="670" spans="1:11" hidden="1">
      <c r="A670" s="690"/>
      <c r="B670" s="691"/>
      <c r="C670" s="691"/>
      <c r="D670" s="691"/>
      <c r="E670" s="691"/>
      <c r="F670" s="691"/>
      <c r="G670" s="692"/>
      <c r="H670" s="144" t="s">
        <v>368</v>
      </c>
      <c r="I670" s="131"/>
      <c r="J670" s="144" t="s">
        <v>368</v>
      </c>
      <c r="K670" s="129" t="s">
        <v>368</v>
      </c>
    </row>
    <row r="671" spans="1:11" hidden="1">
      <c r="A671" s="690"/>
      <c r="B671" s="691"/>
      <c r="C671" s="691"/>
      <c r="D671" s="691"/>
      <c r="E671" s="691"/>
      <c r="F671" s="691"/>
      <c r="G671" s="692"/>
      <c r="H671" s="144" t="s">
        <v>368</v>
      </c>
      <c r="I671" s="131"/>
      <c r="J671" s="144" t="s">
        <v>368</v>
      </c>
      <c r="K671" s="129" t="s">
        <v>368</v>
      </c>
    </row>
    <row r="672" spans="1:11" ht="13.5" hidden="1" thickBot="1">
      <c r="A672" s="693"/>
      <c r="B672" s="694"/>
      <c r="C672" s="694"/>
      <c r="D672" s="694"/>
      <c r="E672" s="694"/>
      <c r="F672" s="694"/>
      <c r="G672" s="695"/>
      <c r="H672" s="127"/>
      <c r="I672" s="127"/>
      <c r="J672" s="155"/>
      <c r="K672" s="155" t="s">
        <v>368</v>
      </c>
    </row>
    <row r="673" spans="1:11" ht="13.5" hidden="1" thickBot="1">
      <c r="A673" s="141"/>
      <c r="B673" s="141"/>
      <c r="C673" s="141"/>
      <c r="D673" s="141"/>
      <c r="E673" s="132" t="s">
        <v>29</v>
      </c>
      <c r="F673" s="120"/>
      <c r="G673" s="120"/>
      <c r="H673" s="120"/>
      <c r="I673" s="120"/>
      <c r="J673" s="134"/>
      <c r="K673" s="155">
        <f>SUM(K663:K666)</f>
        <v>147500</v>
      </c>
    </row>
    <row r="674" spans="1:11" ht="13.5" hidden="1" thickBot="1">
      <c r="A674" s="141"/>
      <c r="B674" s="141"/>
      <c r="C674" s="141"/>
      <c r="D674" s="141"/>
      <c r="E674" s="132" t="s">
        <v>30</v>
      </c>
      <c r="F674" s="120"/>
      <c r="G674" s="120"/>
      <c r="H674" s="137"/>
      <c r="I674" s="137"/>
      <c r="J674" s="140"/>
      <c r="K674" s="135">
        <f>K673</f>
        <v>147500</v>
      </c>
    </row>
    <row r="675" spans="1:11" ht="13.5" hidden="1" thickBot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39"/>
      <c r="K675" s="156"/>
    </row>
    <row r="676" spans="1:11" ht="13.5" hidden="1" thickBot="1">
      <c r="A676" s="141"/>
      <c r="B676" s="141"/>
      <c r="C676" s="141"/>
      <c r="D676" s="141"/>
      <c r="E676" s="112" t="s">
        <v>31</v>
      </c>
      <c r="F676" s="157"/>
      <c r="G676" s="157"/>
      <c r="H676" s="157"/>
      <c r="I676" s="162"/>
      <c r="J676" s="612">
        <f>K674+K658+K642+K629</f>
        <v>676529.5</v>
      </c>
      <c r="K676" s="613"/>
    </row>
    <row r="677" spans="1:11" ht="13.5" hidden="1" thickBot="1">
      <c r="A677" s="141"/>
      <c r="B677" s="141"/>
      <c r="C677" s="141"/>
      <c r="D677" s="141"/>
      <c r="E677" s="112" t="s">
        <v>32</v>
      </c>
      <c r="F677" s="157"/>
      <c r="G677" s="157"/>
      <c r="H677" s="158">
        <v>0.35</v>
      </c>
      <c r="I677" s="157"/>
      <c r="J677" s="682">
        <f>J676*0.3</f>
        <v>202958.85</v>
      </c>
      <c r="K677" s="683"/>
    </row>
    <row r="678" spans="1:11" ht="13.5" hidden="1" thickBot="1">
      <c r="A678" s="159"/>
      <c r="B678" s="159"/>
      <c r="C678" s="159"/>
      <c r="D678" s="159"/>
      <c r="E678" s="160" t="s">
        <v>33</v>
      </c>
      <c r="F678" s="161"/>
      <c r="G678" s="161"/>
      <c r="H678" s="161"/>
      <c r="I678" s="161"/>
      <c r="J678" s="612">
        <f>SUM(J676:K677)</f>
        <v>879488.35</v>
      </c>
      <c r="K678" s="613"/>
    </row>
    <row r="679" spans="1:11" hidden="1"/>
    <row r="680" spans="1:11" ht="13.5" hidden="1" thickBot="1"/>
    <row r="681" spans="1:11" ht="18" hidden="1">
      <c r="A681" s="630"/>
      <c r="B681" s="705"/>
      <c r="C681" s="706"/>
      <c r="D681" s="639" t="s">
        <v>0</v>
      </c>
      <c r="E681" s="640"/>
      <c r="F681" s="640"/>
      <c r="G681" s="640"/>
      <c r="H681" s="640"/>
      <c r="I681" s="640"/>
      <c r="J681" s="640"/>
      <c r="K681" s="640"/>
    </row>
    <row r="682" spans="1:11" ht="13.5" hidden="1" thickBot="1">
      <c r="A682" s="707"/>
      <c r="B682" s="708"/>
      <c r="C682" s="709"/>
      <c r="D682" s="106"/>
      <c r="E682" s="107"/>
      <c r="F682" s="107"/>
      <c r="G682" s="107"/>
      <c r="H682" s="107"/>
      <c r="I682" s="107"/>
      <c r="J682" s="107"/>
      <c r="K682" s="107"/>
    </row>
    <row r="683" spans="1:11" ht="15" hidden="1" thickBot="1">
      <c r="A683" s="707"/>
      <c r="B683" s="708"/>
      <c r="C683" s="709"/>
      <c r="D683" s="641" t="str">
        <f>D608</f>
        <v>MUNICIPIO DE RIONEGRO</v>
      </c>
      <c r="E683" s="642"/>
      <c r="F683" s="642"/>
      <c r="G683" s="642"/>
      <c r="H683" s="642"/>
      <c r="I683" s="642"/>
      <c r="J683" s="643"/>
      <c r="K683" s="108" t="s">
        <v>1</v>
      </c>
    </row>
    <row r="684" spans="1:11" ht="40.5" hidden="1" customHeight="1" thickBot="1">
      <c r="A684" s="710"/>
      <c r="B684" s="711"/>
      <c r="C684" s="712"/>
      <c r="D684" s="644" t="str">
        <f>D609</f>
        <v xml:space="preserve">REPOSICION SISTEMA DE ACUEDUCTO  CORREGIMIENTO LLANO DE PALMAS
</v>
      </c>
      <c r="E684" s="645"/>
      <c r="F684" s="645"/>
      <c r="G684" s="645"/>
      <c r="H684" s="645"/>
      <c r="I684" s="645"/>
      <c r="J684" s="646"/>
      <c r="K684" s="109">
        <f>K609</f>
        <v>41202</v>
      </c>
    </row>
    <row r="685" spans="1:11" ht="13.5" hidden="1" thickBot="1">
      <c r="A685" s="647"/>
      <c r="B685" s="626"/>
      <c r="C685" s="624"/>
      <c r="D685" s="713"/>
      <c r="E685" s="713"/>
      <c r="F685" s="713"/>
      <c r="G685" s="714"/>
      <c r="H685" s="647"/>
      <c r="I685" s="626"/>
      <c r="J685" s="110"/>
      <c r="K685" s="111" t="s">
        <v>3</v>
      </c>
    </row>
    <row r="686" spans="1:11" ht="13.5" hidden="1" thickBot="1">
      <c r="A686" s="112" t="s">
        <v>4</v>
      </c>
      <c r="B686" s="627"/>
      <c r="C686" s="714"/>
      <c r="D686" s="112" t="s">
        <v>5</v>
      </c>
      <c r="E686" s="114"/>
      <c r="F686" s="115" t="s">
        <v>406</v>
      </c>
      <c r="G686" s="114"/>
      <c r="H686" s="114"/>
      <c r="I686" s="114"/>
      <c r="J686" s="116"/>
      <c r="K686" s="113" t="s">
        <v>362</v>
      </c>
    </row>
    <row r="687" spans="1:11" hidden="1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</row>
    <row r="688" spans="1:11" ht="13.5" hidden="1" thickBot="1">
      <c r="A688" s="118" t="s">
        <v>7</v>
      </c>
      <c r="B688" s="119"/>
      <c r="C688" s="119"/>
      <c r="D688" s="119"/>
      <c r="E688" s="119"/>
      <c r="F688" s="119"/>
      <c r="G688" s="119"/>
      <c r="H688" s="120"/>
      <c r="I688" s="120"/>
      <c r="J688" s="120"/>
      <c r="K688" s="120"/>
    </row>
    <row r="689" spans="1:11" hidden="1">
      <c r="A689" s="598" t="s">
        <v>10</v>
      </c>
      <c r="B689" s="599"/>
      <c r="C689" s="599"/>
      <c r="D689" s="599"/>
      <c r="E689" s="599"/>
      <c r="F689" s="599"/>
      <c r="G689" s="600"/>
      <c r="H689" s="599" t="s">
        <v>11</v>
      </c>
      <c r="I689" s="604" t="s">
        <v>12</v>
      </c>
      <c r="J689" s="599" t="s">
        <v>13</v>
      </c>
      <c r="K689" s="604" t="s">
        <v>14</v>
      </c>
    </row>
    <row r="690" spans="1:11" ht="13.5" hidden="1" thickBot="1">
      <c r="A690" s="601"/>
      <c r="B690" s="602"/>
      <c r="C690" s="602"/>
      <c r="D690" s="602"/>
      <c r="E690" s="602"/>
      <c r="F690" s="602"/>
      <c r="G690" s="603"/>
      <c r="H690" s="602"/>
      <c r="I690" s="605"/>
      <c r="J690" s="602"/>
      <c r="K690" s="605"/>
    </row>
    <row r="691" spans="1:11" hidden="1">
      <c r="A691" s="696" t="s">
        <v>92</v>
      </c>
      <c r="B691" s="697"/>
      <c r="C691" s="697"/>
      <c r="D691" s="697"/>
      <c r="E691" s="697"/>
      <c r="F691" s="697"/>
      <c r="G691" s="698"/>
      <c r="H691" s="103" t="s">
        <v>91</v>
      </c>
      <c r="I691" s="104">
        <v>1</v>
      </c>
      <c r="J691" s="128">
        <v>3550</v>
      </c>
      <c r="K691" s="129">
        <f>J691*I691</f>
        <v>3550</v>
      </c>
    </row>
    <row r="692" spans="1:11" hidden="1">
      <c r="A692" s="699" t="s">
        <v>97</v>
      </c>
      <c r="B692" s="700"/>
      <c r="C692" s="700"/>
      <c r="D692" s="700"/>
      <c r="E692" s="700"/>
      <c r="F692" s="700"/>
      <c r="G692" s="701"/>
      <c r="H692" s="103" t="s">
        <v>91</v>
      </c>
      <c r="I692" s="131">
        <v>0.03</v>
      </c>
      <c r="J692" s="128">
        <v>3550</v>
      </c>
      <c r="K692" s="129">
        <f>J692*I692</f>
        <v>106.5</v>
      </c>
    </row>
    <row r="693" spans="1:11" hidden="1">
      <c r="A693" s="699"/>
      <c r="B693" s="700"/>
      <c r="C693" s="700"/>
      <c r="D693" s="700"/>
      <c r="E693" s="700"/>
      <c r="F693" s="700"/>
      <c r="G693" s="701"/>
      <c r="H693" s="103" t="s">
        <v>368</v>
      </c>
      <c r="I693" s="131"/>
      <c r="J693" s="128" t="s">
        <v>368</v>
      </c>
      <c r="K693" s="129" t="s">
        <v>368</v>
      </c>
    </row>
    <row r="694" spans="1:11" hidden="1">
      <c r="A694" s="699"/>
      <c r="B694" s="700"/>
      <c r="C694" s="700"/>
      <c r="D694" s="700"/>
      <c r="E694" s="700"/>
      <c r="F694" s="700"/>
      <c r="G694" s="701"/>
      <c r="H694" s="103" t="s">
        <v>368</v>
      </c>
      <c r="I694" s="131"/>
      <c r="J694" s="128" t="s">
        <v>368</v>
      </c>
      <c r="K694" s="129" t="s">
        <v>368</v>
      </c>
    </row>
    <row r="695" spans="1:11" hidden="1">
      <c r="A695" s="699"/>
      <c r="B695" s="700"/>
      <c r="C695" s="700"/>
      <c r="D695" s="700"/>
      <c r="E695" s="700"/>
      <c r="F695" s="700"/>
      <c r="G695" s="701"/>
      <c r="H695" s="103" t="s">
        <v>368</v>
      </c>
      <c r="I695" s="131"/>
      <c r="J695" s="128" t="s">
        <v>368</v>
      </c>
      <c r="K695" s="129" t="s">
        <v>368</v>
      </c>
    </row>
    <row r="696" spans="1:11" hidden="1">
      <c r="A696" s="699"/>
      <c r="B696" s="700"/>
      <c r="C696" s="700"/>
      <c r="D696" s="700"/>
      <c r="E696" s="700"/>
      <c r="F696" s="700"/>
      <c r="G696" s="701"/>
      <c r="H696" s="103" t="s">
        <v>368</v>
      </c>
      <c r="I696" s="131"/>
      <c r="J696" s="128" t="s">
        <v>368</v>
      </c>
      <c r="K696" s="129" t="s">
        <v>368</v>
      </c>
    </row>
    <row r="697" spans="1:11" hidden="1">
      <c r="A697" s="699"/>
      <c r="B697" s="700"/>
      <c r="C697" s="700"/>
      <c r="D697" s="700"/>
      <c r="E697" s="700"/>
      <c r="F697" s="700"/>
      <c r="G697" s="701"/>
      <c r="H697" s="103" t="s">
        <v>368</v>
      </c>
      <c r="I697" s="131"/>
      <c r="J697" s="128" t="s">
        <v>368</v>
      </c>
      <c r="K697" s="129" t="s">
        <v>368</v>
      </c>
    </row>
    <row r="698" spans="1:11" hidden="1">
      <c r="A698" s="699"/>
      <c r="B698" s="700"/>
      <c r="C698" s="700"/>
      <c r="D698" s="700"/>
      <c r="E698" s="700"/>
      <c r="F698" s="700"/>
      <c r="G698" s="701"/>
      <c r="H698" s="103" t="s">
        <v>368</v>
      </c>
      <c r="I698" s="131"/>
      <c r="J698" s="128" t="s">
        <v>368</v>
      </c>
      <c r="K698" s="129" t="s">
        <v>368</v>
      </c>
    </row>
    <row r="699" spans="1:11" hidden="1">
      <c r="A699" s="699"/>
      <c r="B699" s="700"/>
      <c r="C699" s="700"/>
      <c r="D699" s="700"/>
      <c r="E699" s="700"/>
      <c r="F699" s="700"/>
      <c r="G699" s="701"/>
      <c r="H699" s="103" t="s">
        <v>368</v>
      </c>
      <c r="I699" s="131"/>
      <c r="J699" s="128" t="s">
        <v>368</v>
      </c>
      <c r="K699" s="129" t="s">
        <v>368</v>
      </c>
    </row>
    <row r="700" spans="1:11" ht="13.5" hidden="1" thickBot="1">
      <c r="A700" s="702"/>
      <c r="B700" s="703"/>
      <c r="C700" s="703"/>
      <c r="D700" s="703"/>
      <c r="E700" s="703"/>
      <c r="F700" s="703"/>
      <c r="G700" s="704"/>
      <c r="H700" s="124" t="s">
        <v>368</v>
      </c>
      <c r="I700" s="127"/>
      <c r="J700" s="133" t="s">
        <v>368</v>
      </c>
      <c r="K700" s="129" t="s">
        <v>368</v>
      </c>
    </row>
    <row r="701" spans="1:11" ht="13.5" hidden="1" thickBot="1">
      <c r="A701" s="119"/>
      <c r="B701" s="119"/>
      <c r="C701" s="119"/>
      <c r="D701" s="119"/>
      <c r="E701" s="130" t="s">
        <v>19</v>
      </c>
      <c r="F701" s="119"/>
      <c r="G701" s="119"/>
      <c r="H701" s="120"/>
      <c r="I701" s="120"/>
      <c r="J701" s="134"/>
      <c r="K701" s="135">
        <f>SUM(K691:K700)</f>
        <v>3656.5</v>
      </c>
    </row>
    <row r="702" spans="1:11" ht="13.5" hidden="1" thickBot="1">
      <c r="A702" s="119"/>
      <c r="B702" s="119"/>
      <c r="C702" s="119"/>
      <c r="D702" s="119"/>
      <c r="E702" s="136" t="s">
        <v>20</v>
      </c>
      <c r="F702" s="137"/>
      <c r="G702" s="137"/>
      <c r="H702" s="137"/>
      <c r="I702" s="138">
        <v>0.05</v>
      </c>
      <c r="J702" s="139"/>
      <c r="K702" s="135">
        <f>K701*I702</f>
        <v>182.82500000000002</v>
      </c>
    </row>
    <row r="703" spans="1:11" ht="13.5" hidden="1" thickBot="1">
      <c r="A703" s="119"/>
      <c r="B703" s="119"/>
      <c r="C703" s="119"/>
      <c r="D703" s="119"/>
      <c r="E703" s="132" t="s">
        <v>21</v>
      </c>
      <c r="F703" s="120"/>
      <c r="G703" s="120"/>
      <c r="H703" s="137"/>
      <c r="I703" s="137"/>
      <c r="J703" s="140"/>
      <c r="K703" s="135">
        <f>K701+K702</f>
        <v>3839.3249999999998</v>
      </c>
    </row>
    <row r="704" spans="1:11" ht="13.5" hidden="1" thickBot="1">
      <c r="A704" s="119"/>
      <c r="B704" s="119"/>
      <c r="C704" s="119"/>
      <c r="D704" s="119"/>
      <c r="E704" s="132" t="s">
        <v>22</v>
      </c>
      <c r="F704" s="120"/>
      <c r="G704" s="120"/>
      <c r="H704" s="137"/>
      <c r="I704" s="137"/>
      <c r="J704" s="140"/>
      <c r="K704" s="135">
        <f>K703</f>
        <v>3839.3249999999998</v>
      </c>
    </row>
    <row r="705" spans="1:11" hidden="1">
      <c r="A705" s="119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</row>
    <row r="706" spans="1:11" ht="13.5" hidden="1" thickBot="1">
      <c r="A706" s="142" t="s">
        <v>369</v>
      </c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</row>
    <row r="707" spans="1:11" hidden="1">
      <c r="A707" s="598" t="s">
        <v>10</v>
      </c>
      <c r="B707" s="599"/>
      <c r="C707" s="599"/>
      <c r="D707" s="599"/>
      <c r="E707" s="599"/>
      <c r="F707" s="599"/>
      <c r="G707" s="600"/>
      <c r="H707" s="599" t="s">
        <v>11</v>
      </c>
      <c r="I707" s="604" t="s">
        <v>12</v>
      </c>
      <c r="J707" s="599" t="s">
        <v>13</v>
      </c>
      <c r="K707" s="604" t="s">
        <v>14</v>
      </c>
    </row>
    <row r="708" spans="1:11" ht="13.5" hidden="1" thickBot="1">
      <c r="A708" s="601"/>
      <c r="B708" s="602"/>
      <c r="C708" s="602"/>
      <c r="D708" s="602"/>
      <c r="E708" s="602"/>
      <c r="F708" s="602"/>
      <c r="G708" s="603"/>
      <c r="H708" s="602"/>
      <c r="I708" s="605"/>
      <c r="J708" s="602"/>
      <c r="K708" s="605"/>
    </row>
    <row r="709" spans="1:11" hidden="1">
      <c r="A709" s="648" t="s">
        <v>80</v>
      </c>
      <c r="B709" s="649"/>
      <c r="C709" s="649"/>
      <c r="D709" s="649"/>
      <c r="E709" s="649"/>
      <c r="F709" s="649"/>
      <c r="G709" s="650"/>
      <c r="H709" s="103" t="s">
        <v>79</v>
      </c>
      <c r="I709" s="104">
        <v>0.1</v>
      </c>
      <c r="J709" s="144">
        <v>2540</v>
      </c>
      <c r="K709" s="129">
        <v>254</v>
      </c>
    </row>
    <row r="710" spans="1:11" hidden="1">
      <c r="A710" s="690"/>
      <c r="B710" s="691"/>
      <c r="C710" s="691"/>
      <c r="D710" s="691"/>
      <c r="E710" s="691"/>
      <c r="F710" s="691"/>
      <c r="G710" s="692"/>
      <c r="H710" s="103" t="s">
        <v>368</v>
      </c>
      <c r="I710" s="131"/>
      <c r="J710" s="144" t="s">
        <v>368</v>
      </c>
      <c r="K710" s="129" t="s">
        <v>368</v>
      </c>
    </row>
    <row r="711" spans="1:11" hidden="1">
      <c r="A711" s="690"/>
      <c r="B711" s="691"/>
      <c r="C711" s="691"/>
      <c r="D711" s="691"/>
      <c r="E711" s="691"/>
      <c r="F711" s="691"/>
      <c r="G711" s="692"/>
      <c r="H711" s="103" t="s">
        <v>368</v>
      </c>
      <c r="I711" s="131"/>
      <c r="J711" s="144" t="s">
        <v>368</v>
      </c>
      <c r="K711" s="129" t="s">
        <v>368</v>
      </c>
    </row>
    <row r="712" spans="1:11" hidden="1">
      <c r="A712" s="690"/>
      <c r="B712" s="691"/>
      <c r="C712" s="691"/>
      <c r="D712" s="691"/>
      <c r="E712" s="691"/>
      <c r="F712" s="691"/>
      <c r="G712" s="692"/>
      <c r="H712" s="103" t="s">
        <v>368</v>
      </c>
      <c r="I712" s="131"/>
      <c r="J712" s="144" t="s">
        <v>368</v>
      </c>
      <c r="K712" s="129" t="s">
        <v>368</v>
      </c>
    </row>
    <row r="713" spans="1:11" hidden="1">
      <c r="A713" s="690"/>
      <c r="B713" s="691"/>
      <c r="C713" s="691"/>
      <c r="D713" s="691"/>
      <c r="E713" s="691"/>
      <c r="F713" s="691"/>
      <c r="G713" s="692"/>
      <c r="H713" s="103" t="s">
        <v>368</v>
      </c>
      <c r="I713" s="131"/>
      <c r="J713" s="144" t="s">
        <v>368</v>
      </c>
      <c r="K713" s="129" t="s">
        <v>368</v>
      </c>
    </row>
    <row r="714" spans="1:11" hidden="1">
      <c r="A714" s="690"/>
      <c r="B714" s="691"/>
      <c r="C714" s="691"/>
      <c r="D714" s="691"/>
      <c r="E714" s="691"/>
      <c r="F714" s="691"/>
      <c r="G714" s="692"/>
      <c r="H714" s="103" t="s">
        <v>368</v>
      </c>
      <c r="I714" s="131"/>
      <c r="J714" s="144" t="s">
        <v>368</v>
      </c>
      <c r="K714" s="129" t="s">
        <v>368</v>
      </c>
    </row>
    <row r="715" spans="1:11" ht="13.5" hidden="1" thickBot="1">
      <c r="A715" s="693"/>
      <c r="B715" s="694"/>
      <c r="C715" s="694"/>
      <c r="D715" s="694"/>
      <c r="E715" s="694"/>
      <c r="F715" s="694"/>
      <c r="G715" s="695"/>
      <c r="H715" s="103" t="s">
        <v>368</v>
      </c>
      <c r="I715" s="131"/>
      <c r="J715" s="144" t="s">
        <v>368</v>
      </c>
      <c r="K715" s="129" t="s">
        <v>368</v>
      </c>
    </row>
    <row r="716" spans="1:11" ht="13.5" hidden="1" thickBot="1">
      <c r="A716" s="141"/>
      <c r="B716" s="141"/>
      <c r="C716" s="141"/>
      <c r="D716" s="141"/>
      <c r="E716" s="132" t="s">
        <v>19</v>
      </c>
      <c r="F716" s="120"/>
      <c r="G716" s="137"/>
      <c r="H716" s="137"/>
      <c r="I716" s="137"/>
      <c r="J716" s="147"/>
      <c r="K716" s="135">
        <v>254</v>
      </c>
    </row>
    <row r="717" spans="1:11" ht="13.5" hidden="1" thickBot="1">
      <c r="A717" s="119"/>
      <c r="B717" s="119"/>
      <c r="C717" s="119"/>
      <c r="D717" s="119"/>
      <c r="E717" s="132" t="s">
        <v>370</v>
      </c>
      <c r="F717" s="120"/>
      <c r="G717" s="120"/>
      <c r="H717" s="120"/>
      <c r="I717" s="120"/>
      <c r="J717" s="134"/>
      <c r="K717" s="135">
        <v>250</v>
      </c>
    </row>
    <row r="718" spans="1:11" hidden="1">
      <c r="A718" s="141"/>
      <c r="B718" s="141"/>
      <c r="C718" s="141"/>
      <c r="D718" s="141"/>
      <c r="E718" s="119"/>
      <c r="F718" s="119"/>
      <c r="G718" s="119"/>
      <c r="H718" s="119"/>
      <c r="I718" s="119"/>
      <c r="J718" s="148"/>
      <c r="K718" s="149"/>
    </row>
    <row r="719" spans="1:11" ht="13.5" hidden="1" thickBot="1">
      <c r="A719" s="142" t="s">
        <v>371</v>
      </c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</row>
    <row r="720" spans="1:11" hidden="1">
      <c r="A720" s="598" t="s">
        <v>10</v>
      </c>
      <c r="B720" s="599"/>
      <c r="C720" s="599"/>
      <c r="D720" s="599"/>
      <c r="E720" s="599"/>
      <c r="F720" s="600"/>
      <c r="G720" s="687" t="s">
        <v>372</v>
      </c>
      <c r="H720" s="604" t="s">
        <v>373</v>
      </c>
      <c r="I720" s="604" t="s">
        <v>374</v>
      </c>
      <c r="J720" s="604" t="s">
        <v>28</v>
      </c>
      <c r="K720" s="604" t="s">
        <v>13</v>
      </c>
    </row>
    <row r="721" spans="1:11" ht="13.5" hidden="1" thickBot="1">
      <c r="A721" s="601"/>
      <c r="B721" s="602"/>
      <c r="C721" s="602"/>
      <c r="D721" s="602"/>
      <c r="E721" s="602"/>
      <c r="F721" s="603"/>
      <c r="G721" s="688"/>
      <c r="H721" s="605"/>
      <c r="I721" s="605"/>
      <c r="J721" s="605"/>
      <c r="K721" s="605"/>
    </row>
    <row r="722" spans="1:11" hidden="1">
      <c r="A722" s="648" t="s">
        <v>384</v>
      </c>
      <c r="B722" s="649"/>
      <c r="C722" s="649"/>
      <c r="D722" s="649"/>
      <c r="E722" s="649"/>
      <c r="F722" s="650"/>
      <c r="G722" s="123">
        <v>1E-4</v>
      </c>
      <c r="H722" s="122">
        <v>80</v>
      </c>
      <c r="I722" s="150">
        <v>8.0000000000000002E-3</v>
      </c>
      <c r="J722" s="144">
        <v>1670</v>
      </c>
      <c r="K722" s="151">
        <v>13.36</v>
      </c>
    </row>
    <row r="723" spans="1:11" hidden="1">
      <c r="A723" s="690"/>
      <c r="B723" s="691"/>
      <c r="C723" s="691"/>
      <c r="D723" s="691"/>
      <c r="E723" s="691"/>
      <c r="F723" s="692"/>
      <c r="G723" s="152"/>
      <c r="H723" s="153" t="s">
        <v>368</v>
      </c>
      <c r="I723" s="154" t="s">
        <v>368</v>
      </c>
      <c r="J723" s="144" t="s">
        <v>368</v>
      </c>
      <c r="K723" s="129" t="s">
        <v>368</v>
      </c>
    </row>
    <row r="724" spans="1:11" hidden="1">
      <c r="A724" s="620"/>
      <c r="B724" s="689"/>
      <c r="C724" s="689"/>
      <c r="D724" s="689"/>
      <c r="E724" s="689"/>
      <c r="F724" s="621"/>
      <c r="G724" s="152"/>
      <c r="H724" s="153" t="s">
        <v>368</v>
      </c>
      <c r="I724" s="154" t="s">
        <v>368</v>
      </c>
      <c r="J724" s="144" t="s">
        <v>368</v>
      </c>
      <c r="K724" s="129" t="s">
        <v>368</v>
      </c>
    </row>
    <row r="725" spans="1:11" hidden="1">
      <c r="A725" s="620"/>
      <c r="B725" s="689"/>
      <c r="C725" s="689"/>
      <c r="D725" s="689"/>
      <c r="E725" s="689"/>
      <c r="F725" s="621"/>
      <c r="G725" s="152"/>
      <c r="H725" s="153" t="s">
        <v>368</v>
      </c>
      <c r="I725" s="154" t="s">
        <v>368</v>
      </c>
      <c r="J725" s="144" t="s">
        <v>368</v>
      </c>
      <c r="K725" s="129" t="s">
        <v>368</v>
      </c>
    </row>
    <row r="726" spans="1:11" hidden="1">
      <c r="A726" s="620"/>
      <c r="B726" s="689"/>
      <c r="C726" s="689"/>
      <c r="D726" s="689"/>
      <c r="E726" s="689"/>
      <c r="F726" s="621"/>
      <c r="G726" s="152"/>
      <c r="H726" s="153" t="s">
        <v>368</v>
      </c>
      <c r="I726" s="154" t="s">
        <v>368</v>
      </c>
      <c r="J726" s="144" t="s">
        <v>368</v>
      </c>
      <c r="K726" s="129" t="s">
        <v>368</v>
      </c>
    </row>
    <row r="727" spans="1:11" hidden="1">
      <c r="A727" s="620"/>
      <c r="B727" s="689"/>
      <c r="C727" s="689"/>
      <c r="D727" s="689"/>
      <c r="E727" s="689"/>
      <c r="F727" s="621"/>
      <c r="G727" s="152"/>
      <c r="H727" s="153" t="s">
        <v>368</v>
      </c>
      <c r="I727" s="154" t="s">
        <v>368</v>
      </c>
      <c r="J727" s="144" t="s">
        <v>368</v>
      </c>
      <c r="K727" s="129" t="s">
        <v>368</v>
      </c>
    </row>
    <row r="728" spans="1:11" hidden="1">
      <c r="A728" s="620"/>
      <c r="B728" s="689"/>
      <c r="C728" s="689"/>
      <c r="D728" s="689"/>
      <c r="E728" s="689"/>
      <c r="F728" s="621"/>
      <c r="G728" s="152"/>
      <c r="H728" s="153" t="s">
        <v>368</v>
      </c>
      <c r="I728" s="154" t="s">
        <v>368</v>
      </c>
      <c r="J728" s="144" t="s">
        <v>368</v>
      </c>
      <c r="K728" s="129" t="s">
        <v>368</v>
      </c>
    </row>
    <row r="729" spans="1:11" hidden="1">
      <c r="A729" s="620"/>
      <c r="B729" s="689"/>
      <c r="C729" s="689"/>
      <c r="D729" s="689"/>
      <c r="E729" s="689"/>
      <c r="F729" s="621"/>
      <c r="G729" s="152"/>
      <c r="H729" s="153" t="s">
        <v>368</v>
      </c>
      <c r="I729" s="154" t="s">
        <v>368</v>
      </c>
      <c r="J729" s="144" t="s">
        <v>368</v>
      </c>
      <c r="K729" s="129" t="s">
        <v>368</v>
      </c>
    </row>
    <row r="730" spans="1:11" hidden="1">
      <c r="A730" s="620"/>
      <c r="B730" s="689"/>
      <c r="C730" s="689"/>
      <c r="D730" s="689"/>
      <c r="E730" s="689"/>
      <c r="F730" s="621"/>
      <c r="G730" s="152"/>
      <c r="H730" s="153" t="s">
        <v>368</v>
      </c>
      <c r="I730" s="154" t="s">
        <v>368</v>
      </c>
      <c r="J730" s="144" t="s">
        <v>368</v>
      </c>
      <c r="K730" s="129" t="s">
        <v>368</v>
      </c>
    </row>
    <row r="731" spans="1:11" ht="13.5" hidden="1" thickBot="1">
      <c r="A731" s="601"/>
      <c r="B731" s="602"/>
      <c r="C731" s="602"/>
      <c r="D731" s="602"/>
      <c r="E731" s="602"/>
      <c r="F731" s="603"/>
      <c r="G731" s="126"/>
      <c r="H731" s="125" t="s">
        <v>368</v>
      </c>
      <c r="I731" s="154" t="s">
        <v>368</v>
      </c>
      <c r="J731" s="144" t="s">
        <v>368</v>
      </c>
      <c r="K731" s="129" t="s">
        <v>368</v>
      </c>
    </row>
    <row r="732" spans="1:11" ht="13.5" hidden="1" thickBot="1">
      <c r="A732" s="141"/>
      <c r="B732" s="141"/>
      <c r="C732" s="141"/>
      <c r="D732" s="141"/>
      <c r="E732" s="132" t="s">
        <v>375</v>
      </c>
      <c r="F732" s="120"/>
      <c r="G732" s="120"/>
      <c r="H732" s="137"/>
      <c r="I732" s="137"/>
      <c r="J732" s="140"/>
      <c r="K732" s="135">
        <v>13.36</v>
      </c>
    </row>
    <row r="733" spans="1:11" ht="13.5" hidden="1" thickBot="1">
      <c r="A733" s="141"/>
      <c r="B733" s="141"/>
      <c r="C733" s="141"/>
      <c r="D733" s="141"/>
      <c r="E733" s="132" t="s">
        <v>376</v>
      </c>
      <c r="F733" s="120"/>
      <c r="G733" s="120"/>
      <c r="H733" s="137"/>
      <c r="I733" s="137"/>
      <c r="J733" s="140"/>
      <c r="K733" s="135">
        <v>10</v>
      </c>
    </row>
    <row r="734" spans="1:11" hidden="1">
      <c r="A734" s="141"/>
      <c r="B734" s="141"/>
      <c r="C734" s="141"/>
      <c r="D734" s="141"/>
      <c r="E734" s="119"/>
      <c r="F734" s="119"/>
      <c r="G734" s="119"/>
      <c r="H734" s="119"/>
      <c r="I734" s="119"/>
      <c r="J734" s="119"/>
      <c r="K734" s="119"/>
    </row>
    <row r="735" spans="1:11" ht="13.5" hidden="1" thickBot="1">
      <c r="A735" s="142" t="s">
        <v>26</v>
      </c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</row>
    <row r="736" spans="1:11" hidden="1">
      <c r="A736" s="598" t="s">
        <v>10</v>
      </c>
      <c r="B736" s="599"/>
      <c r="C736" s="599"/>
      <c r="D736" s="599"/>
      <c r="E736" s="599"/>
      <c r="F736" s="599"/>
      <c r="G736" s="600"/>
      <c r="H736" s="599" t="s">
        <v>11</v>
      </c>
      <c r="I736" s="604" t="s">
        <v>27</v>
      </c>
      <c r="J736" s="599" t="s">
        <v>28</v>
      </c>
      <c r="K736" s="604" t="s">
        <v>14</v>
      </c>
    </row>
    <row r="737" spans="1:11" ht="13.5" hidden="1" thickBot="1">
      <c r="A737" s="601"/>
      <c r="B737" s="602"/>
      <c r="C737" s="602"/>
      <c r="D737" s="602"/>
      <c r="E737" s="602"/>
      <c r="F737" s="602"/>
      <c r="G737" s="603"/>
      <c r="H737" s="602"/>
      <c r="I737" s="605"/>
      <c r="J737" s="602"/>
      <c r="K737" s="605"/>
    </row>
    <row r="738" spans="1:11" hidden="1">
      <c r="A738" s="648" t="s">
        <v>188</v>
      </c>
      <c r="B738" s="649"/>
      <c r="C738" s="649"/>
      <c r="D738" s="649"/>
      <c r="E738" s="649"/>
      <c r="F738" s="649"/>
      <c r="G738" s="650"/>
      <c r="H738" s="144" t="s">
        <v>79</v>
      </c>
      <c r="I738" s="131">
        <v>200</v>
      </c>
      <c r="J738" s="144">
        <v>47140</v>
      </c>
      <c r="K738" s="151">
        <f>J738/I738</f>
        <v>235.7</v>
      </c>
    </row>
    <row r="739" spans="1:11" hidden="1">
      <c r="A739" s="690"/>
      <c r="B739" s="691"/>
      <c r="C739" s="691"/>
      <c r="D739" s="691"/>
      <c r="E739" s="691"/>
      <c r="F739" s="691"/>
      <c r="G739" s="692"/>
      <c r="H739" s="144" t="s">
        <v>368</v>
      </c>
      <c r="I739" s="131"/>
      <c r="J739" s="144" t="s">
        <v>368</v>
      </c>
      <c r="K739" s="129" t="s">
        <v>368</v>
      </c>
    </row>
    <row r="740" spans="1:11" hidden="1">
      <c r="A740" s="690"/>
      <c r="B740" s="691"/>
      <c r="C740" s="691"/>
      <c r="D740" s="691"/>
      <c r="E740" s="691"/>
      <c r="F740" s="691"/>
      <c r="G740" s="692"/>
      <c r="H740" s="144" t="s">
        <v>368</v>
      </c>
      <c r="I740" s="131"/>
      <c r="J740" s="144" t="s">
        <v>368</v>
      </c>
      <c r="K740" s="129" t="s">
        <v>368</v>
      </c>
    </row>
    <row r="741" spans="1:11" hidden="1">
      <c r="A741" s="690"/>
      <c r="B741" s="691"/>
      <c r="C741" s="691"/>
      <c r="D741" s="691"/>
      <c r="E741" s="691"/>
      <c r="F741" s="691"/>
      <c r="G741" s="692"/>
      <c r="H741" s="144" t="s">
        <v>368</v>
      </c>
      <c r="I741" s="131"/>
      <c r="J741" s="144" t="s">
        <v>368</v>
      </c>
      <c r="K741" s="129" t="s">
        <v>368</v>
      </c>
    </row>
    <row r="742" spans="1:11" hidden="1">
      <c r="A742" s="690"/>
      <c r="B742" s="691"/>
      <c r="C742" s="691"/>
      <c r="D742" s="691"/>
      <c r="E742" s="691"/>
      <c r="F742" s="691"/>
      <c r="G742" s="692"/>
      <c r="H742" s="144" t="s">
        <v>368</v>
      </c>
      <c r="I742" s="131"/>
      <c r="J742" s="144" t="s">
        <v>368</v>
      </c>
      <c r="K742" s="129" t="s">
        <v>368</v>
      </c>
    </row>
    <row r="743" spans="1:11" hidden="1">
      <c r="A743" s="690"/>
      <c r="B743" s="691"/>
      <c r="C743" s="691"/>
      <c r="D743" s="691"/>
      <c r="E743" s="691"/>
      <c r="F743" s="691"/>
      <c r="G743" s="692"/>
      <c r="H743" s="144" t="s">
        <v>368</v>
      </c>
      <c r="I743" s="131"/>
      <c r="J743" s="144" t="s">
        <v>368</v>
      </c>
      <c r="K743" s="129" t="s">
        <v>368</v>
      </c>
    </row>
    <row r="744" spans="1:11" hidden="1">
      <c r="A744" s="690"/>
      <c r="B744" s="691"/>
      <c r="C744" s="691"/>
      <c r="D744" s="691"/>
      <c r="E744" s="691"/>
      <c r="F744" s="691"/>
      <c r="G744" s="692"/>
      <c r="H744" s="144" t="s">
        <v>368</v>
      </c>
      <c r="I744" s="131"/>
      <c r="J744" s="144" t="s">
        <v>368</v>
      </c>
      <c r="K744" s="129" t="s">
        <v>368</v>
      </c>
    </row>
    <row r="745" spans="1:11" hidden="1">
      <c r="A745" s="690"/>
      <c r="B745" s="691"/>
      <c r="C745" s="691"/>
      <c r="D745" s="691"/>
      <c r="E745" s="691"/>
      <c r="F745" s="691"/>
      <c r="G745" s="692"/>
      <c r="H745" s="144" t="s">
        <v>368</v>
      </c>
      <c r="I745" s="131"/>
      <c r="J745" s="144" t="s">
        <v>368</v>
      </c>
      <c r="K745" s="129" t="s">
        <v>368</v>
      </c>
    </row>
    <row r="746" spans="1:11" hidden="1">
      <c r="A746" s="690"/>
      <c r="B746" s="691"/>
      <c r="C746" s="691"/>
      <c r="D746" s="691"/>
      <c r="E746" s="691"/>
      <c r="F746" s="691"/>
      <c r="G746" s="692"/>
      <c r="H746" s="144" t="s">
        <v>368</v>
      </c>
      <c r="I746" s="131"/>
      <c r="J746" s="144" t="s">
        <v>368</v>
      </c>
      <c r="K746" s="129" t="s">
        <v>368</v>
      </c>
    </row>
    <row r="747" spans="1:11" ht="13.5" hidden="1" thickBot="1">
      <c r="A747" s="693"/>
      <c r="B747" s="694"/>
      <c r="C747" s="694"/>
      <c r="D747" s="694"/>
      <c r="E747" s="694"/>
      <c r="F747" s="694"/>
      <c r="G747" s="695"/>
      <c r="H747" s="127"/>
      <c r="I747" s="127"/>
      <c r="J747" s="155"/>
      <c r="K747" s="155" t="s">
        <v>368</v>
      </c>
    </row>
    <row r="748" spans="1:11" ht="13.5" hidden="1" thickBot="1">
      <c r="A748" s="141"/>
      <c r="B748" s="141"/>
      <c r="C748" s="141"/>
      <c r="D748" s="141"/>
      <c r="E748" s="132" t="s">
        <v>29</v>
      </c>
      <c r="F748" s="120"/>
      <c r="G748" s="120"/>
      <c r="H748" s="120"/>
      <c r="I748" s="120"/>
      <c r="J748" s="134"/>
      <c r="K748" s="155">
        <v>471.4</v>
      </c>
    </row>
    <row r="749" spans="1:11" ht="13.5" hidden="1" thickBot="1">
      <c r="A749" s="141"/>
      <c r="B749" s="141"/>
      <c r="C749" s="141"/>
      <c r="D749" s="141"/>
      <c r="E749" s="132" t="s">
        <v>30</v>
      </c>
      <c r="F749" s="120"/>
      <c r="G749" s="120"/>
      <c r="H749" s="137"/>
      <c r="I749" s="137"/>
      <c r="J749" s="140"/>
      <c r="K749" s="135">
        <v>470</v>
      </c>
    </row>
    <row r="750" spans="1:11" ht="13.5" hidden="1" thickBot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39"/>
      <c r="K750" s="156"/>
    </row>
    <row r="751" spans="1:11" ht="13.5" hidden="1" thickBot="1">
      <c r="A751" s="141"/>
      <c r="B751" s="141"/>
      <c r="C751" s="141"/>
      <c r="D751" s="141"/>
      <c r="E751" s="112" t="s">
        <v>31</v>
      </c>
      <c r="F751" s="157"/>
      <c r="G751" s="157"/>
      <c r="H751" s="157"/>
      <c r="I751" s="162"/>
      <c r="J751" s="612">
        <v>6270</v>
      </c>
      <c r="K751" s="613"/>
    </row>
    <row r="752" spans="1:11" ht="13.5" hidden="1" thickBot="1">
      <c r="A752" s="141"/>
      <c r="B752" s="141"/>
      <c r="C752" s="141"/>
      <c r="D752" s="141"/>
      <c r="E752" s="112" t="s">
        <v>32</v>
      </c>
      <c r="F752" s="157"/>
      <c r="G752" s="157"/>
      <c r="H752" s="158">
        <v>0.35</v>
      </c>
      <c r="I752" s="157"/>
      <c r="J752" s="682">
        <f>J751*0.3</f>
        <v>1881</v>
      </c>
      <c r="K752" s="683"/>
    </row>
    <row r="753" spans="1:11" ht="13.5" hidden="1" thickBot="1">
      <c r="A753" s="159"/>
      <c r="B753" s="159"/>
      <c r="C753" s="159"/>
      <c r="D753" s="159"/>
      <c r="E753" s="160" t="s">
        <v>33</v>
      </c>
      <c r="F753" s="161"/>
      <c r="G753" s="161"/>
      <c r="H753" s="161"/>
      <c r="I753" s="161"/>
      <c r="J753" s="612">
        <f>J752+J751</f>
        <v>8151</v>
      </c>
      <c r="K753" s="613"/>
    </row>
    <row r="754" spans="1:11" hidden="1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</row>
    <row r="755" spans="1:11" ht="13.5" hidden="1" thickBot="1"/>
    <row r="756" spans="1:11" ht="18" hidden="1">
      <c r="A756" s="630"/>
      <c r="B756" s="631"/>
      <c r="C756" s="632"/>
      <c r="D756" s="639" t="s">
        <v>0</v>
      </c>
      <c r="E756" s="730"/>
      <c r="F756" s="730"/>
      <c r="G756" s="730"/>
      <c r="H756" s="730"/>
      <c r="I756" s="730"/>
      <c r="J756" s="730"/>
      <c r="K756" s="730"/>
    </row>
    <row r="757" spans="1:11" ht="13.5" hidden="1" thickBot="1">
      <c r="A757" s="633"/>
      <c r="B757" s="634"/>
      <c r="C757" s="635"/>
      <c r="D757" s="106"/>
      <c r="E757" s="107"/>
      <c r="F757" s="107"/>
      <c r="G757" s="107"/>
      <c r="H757" s="107"/>
      <c r="I757" s="107"/>
      <c r="J757" s="107"/>
      <c r="K757" s="107"/>
    </row>
    <row r="758" spans="1:11" ht="15" hidden="1" thickBot="1">
      <c r="A758" s="633"/>
      <c r="B758" s="634"/>
      <c r="C758" s="635"/>
      <c r="D758" s="641" t="str">
        <f>D683</f>
        <v>MUNICIPIO DE RIONEGRO</v>
      </c>
      <c r="E758" s="642"/>
      <c r="F758" s="642"/>
      <c r="G758" s="642"/>
      <c r="H758" s="642"/>
      <c r="I758" s="642"/>
      <c r="J758" s="643"/>
      <c r="K758" s="108" t="s">
        <v>1</v>
      </c>
    </row>
    <row r="759" spans="1:11" ht="41.25" hidden="1" customHeight="1" thickBot="1">
      <c r="A759" s="636"/>
      <c r="B759" s="637"/>
      <c r="C759" s="638"/>
      <c r="D759" s="644" t="str">
        <f>D684</f>
        <v xml:space="preserve">REPOSICION SISTEMA DE ACUEDUCTO  CORREGIMIENTO LLANO DE PALMAS
</v>
      </c>
      <c r="E759" s="645"/>
      <c r="F759" s="645"/>
      <c r="G759" s="645"/>
      <c r="H759" s="645"/>
      <c r="I759" s="645"/>
      <c r="J759" s="646"/>
      <c r="K759" s="109">
        <f>K684</f>
        <v>41202</v>
      </c>
    </row>
    <row r="760" spans="1:11" ht="13.5" hidden="1" thickBot="1">
      <c r="A760" s="647" t="s">
        <v>233</v>
      </c>
      <c r="B760" s="626"/>
      <c r="C760" s="624" t="s">
        <v>358</v>
      </c>
      <c r="D760" s="624"/>
      <c r="E760" s="624"/>
      <c r="F760" s="624"/>
      <c r="G760" s="625"/>
      <c r="H760" s="647"/>
      <c r="I760" s="626"/>
      <c r="J760" s="163"/>
      <c r="K760" s="111" t="s">
        <v>3</v>
      </c>
    </row>
    <row r="761" spans="1:11" ht="13.5" hidden="1" thickBot="1">
      <c r="A761" s="112" t="s">
        <v>4</v>
      </c>
      <c r="B761" s="627"/>
      <c r="C761" s="628"/>
      <c r="D761" s="112" t="s">
        <v>5</v>
      </c>
      <c r="E761" s="114"/>
      <c r="F761" s="115" t="s">
        <v>407</v>
      </c>
      <c r="G761" s="114"/>
      <c r="H761" s="114"/>
      <c r="I761" s="114"/>
      <c r="J761" s="116"/>
      <c r="K761" s="113" t="s">
        <v>6</v>
      </c>
    </row>
    <row r="762" spans="1:11" hidden="1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</row>
    <row r="763" spans="1:11" ht="13.5" hidden="1" thickBot="1">
      <c r="A763" s="165" t="s">
        <v>7</v>
      </c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</row>
    <row r="764" spans="1:11" ht="13.5" hidden="1" thickBot="1">
      <c r="A764" s="104" t="s">
        <v>8</v>
      </c>
      <c r="B764" s="686" t="s">
        <v>9</v>
      </c>
      <c r="C764" s="596"/>
      <c r="D764" s="597"/>
      <c r="E764" s="598" t="s">
        <v>10</v>
      </c>
      <c r="F764" s="599"/>
      <c r="G764" s="600"/>
      <c r="H764" s="604" t="s">
        <v>11</v>
      </c>
      <c r="I764" s="604" t="s">
        <v>12</v>
      </c>
      <c r="J764" s="604" t="s">
        <v>13</v>
      </c>
      <c r="K764" s="604" t="s">
        <v>14</v>
      </c>
    </row>
    <row r="765" spans="1:11" ht="13.5" hidden="1" thickBot="1">
      <c r="A765" s="127" t="s">
        <v>15</v>
      </c>
      <c r="B765" s="167" t="s">
        <v>16</v>
      </c>
      <c r="C765" s="168" t="s">
        <v>17</v>
      </c>
      <c r="D765" s="166" t="s">
        <v>18</v>
      </c>
      <c r="E765" s="601"/>
      <c r="F765" s="602"/>
      <c r="G765" s="603"/>
      <c r="H765" s="605"/>
      <c r="I765" s="605"/>
      <c r="J765" s="605"/>
      <c r="K765" s="605"/>
    </row>
    <row r="766" spans="1:11" hidden="1">
      <c r="A766" s="104">
        <v>59</v>
      </c>
      <c r="B766" s="103">
        <v>2</v>
      </c>
      <c r="C766" s="169">
        <v>59</v>
      </c>
      <c r="D766" s="152">
        <v>1</v>
      </c>
      <c r="E766" s="145" t="s">
        <v>408</v>
      </c>
      <c r="F766" s="153"/>
      <c r="G766" s="152"/>
      <c r="H766" s="103" t="s">
        <v>6</v>
      </c>
      <c r="I766" s="104">
        <v>1</v>
      </c>
      <c r="J766" s="129">
        <v>17595</v>
      </c>
      <c r="K766" s="129">
        <f>J766*I766</f>
        <v>17595</v>
      </c>
    </row>
    <row r="767" spans="1:11" hidden="1">
      <c r="A767" s="131">
        <v>57</v>
      </c>
      <c r="B767" s="103">
        <v>2</v>
      </c>
      <c r="C767" s="169">
        <v>57</v>
      </c>
      <c r="D767" s="152">
        <v>1</v>
      </c>
      <c r="E767" s="145" t="s">
        <v>409</v>
      </c>
      <c r="F767" s="153"/>
      <c r="G767" s="152"/>
      <c r="H767" s="103" t="s">
        <v>122</v>
      </c>
      <c r="I767" s="131">
        <v>0.04</v>
      </c>
      <c r="J767" s="129">
        <v>19140</v>
      </c>
      <c r="K767" s="129">
        <f>J767*I767</f>
        <v>765.6</v>
      </c>
    </row>
    <row r="768" spans="1:11" hidden="1">
      <c r="A768" s="131"/>
      <c r="B768" s="103"/>
      <c r="C768" s="169"/>
      <c r="D768" s="152"/>
      <c r="E768" s="145"/>
      <c r="F768" s="153"/>
      <c r="G768" s="152"/>
      <c r="H768" s="103"/>
      <c r="I768" s="131"/>
      <c r="J768" s="129"/>
      <c r="K768" s="129"/>
    </row>
    <row r="769" spans="1:11" hidden="1">
      <c r="A769" s="131"/>
      <c r="B769" s="103" t="s">
        <v>368</v>
      </c>
      <c r="C769" s="169" t="s">
        <v>368</v>
      </c>
      <c r="D769" s="152" t="s">
        <v>368</v>
      </c>
      <c r="E769" s="145" t="s">
        <v>368</v>
      </c>
      <c r="F769" s="153"/>
      <c r="G769" s="152"/>
      <c r="H769" s="103" t="s">
        <v>368</v>
      </c>
      <c r="I769" s="131"/>
      <c r="J769" s="129" t="s">
        <v>368</v>
      </c>
      <c r="K769" s="129" t="s">
        <v>368</v>
      </c>
    </row>
    <row r="770" spans="1:11" hidden="1">
      <c r="A770" s="131"/>
      <c r="B770" s="103" t="s">
        <v>368</v>
      </c>
      <c r="C770" s="169" t="s">
        <v>368</v>
      </c>
      <c r="D770" s="152" t="s">
        <v>368</v>
      </c>
      <c r="E770" s="145" t="s">
        <v>368</v>
      </c>
      <c r="F770" s="153"/>
      <c r="G770" s="152"/>
      <c r="H770" s="103" t="s">
        <v>368</v>
      </c>
      <c r="I770" s="131"/>
      <c r="J770" s="129" t="s">
        <v>368</v>
      </c>
      <c r="K770" s="129" t="s">
        <v>368</v>
      </c>
    </row>
    <row r="771" spans="1:11" hidden="1">
      <c r="A771" s="131"/>
      <c r="B771" s="103" t="s">
        <v>368</v>
      </c>
      <c r="C771" s="169" t="s">
        <v>368</v>
      </c>
      <c r="D771" s="152" t="s">
        <v>368</v>
      </c>
      <c r="E771" s="145" t="s">
        <v>368</v>
      </c>
      <c r="F771" s="153"/>
      <c r="G771" s="152"/>
      <c r="H771" s="103" t="s">
        <v>368</v>
      </c>
      <c r="I771" s="131"/>
      <c r="J771" s="129" t="s">
        <v>368</v>
      </c>
      <c r="K771" s="129" t="s">
        <v>368</v>
      </c>
    </row>
    <row r="772" spans="1:11" hidden="1">
      <c r="A772" s="131"/>
      <c r="B772" s="103" t="s">
        <v>368</v>
      </c>
      <c r="C772" s="169" t="s">
        <v>368</v>
      </c>
      <c r="D772" s="152" t="s">
        <v>368</v>
      </c>
      <c r="E772" s="145" t="s">
        <v>368</v>
      </c>
      <c r="F772" s="153"/>
      <c r="G772" s="152"/>
      <c r="H772" s="103" t="s">
        <v>368</v>
      </c>
      <c r="I772" s="131"/>
      <c r="J772" s="129" t="s">
        <v>368</v>
      </c>
      <c r="K772" s="129" t="s">
        <v>368</v>
      </c>
    </row>
    <row r="773" spans="1:11" hidden="1">
      <c r="A773" s="131"/>
      <c r="B773" s="103" t="s">
        <v>368</v>
      </c>
      <c r="C773" s="169" t="s">
        <v>368</v>
      </c>
      <c r="D773" s="152" t="s">
        <v>368</v>
      </c>
      <c r="E773" s="145" t="s">
        <v>368</v>
      </c>
      <c r="F773" s="153"/>
      <c r="G773" s="152"/>
      <c r="H773" s="103" t="s">
        <v>368</v>
      </c>
      <c r="I773" s="131"/>
      <c r="J773" s="129" t="s">
        <v>368</v>
      </c>
      <c r="K773" s="129" t="s">
        <v>368</v>
      </c>
    </row>
    <row r="774" spans="1:11" hidden="1">
      <c r="A774" s="131"/>
      <c r="B774" s="103" t="s">
        <v>368</v>
      </c>
      <c r="C774" s="169" t="s">
        <v>368</v>
      </c>
      <c r="D774" s="152" t="s">
        <v>368</v>
      </c>
      <c r="E774" s="145" t="s">
        <v>368</v>
      </c>
      <c r="F774" s="153"/>
      <c r="G774" s="152"/>
      <c r="H774" s="103" t="s">
        <v>368</v>
      </c>
      <c r="I774" s="131"/>
      <c r="J774" s="129" t="s">
        <v>368</v>
      </c>
      <c r="K774" s="129" t="s">
        <v>368</v>
      </c>
    </row>
    <row r="775" spans="1:11" ht="13.5" hidden="1" thickBot="1">
      <c r="A775" s="127"/>
      <c r="B775" s="124" t="s">
        <v>368</v>
      </c>
      <c r="C775" s="170" t="s">
        <v>368</v>
      </c>
      <c r="D775" s="126" t="s">
        <v>368</v>
      </c>
      <c r="E775" s="146" t="s">
        <v>368</v>
      </c>
      <c r="F775" s="125"/>
      <c r="G775" s="126"/>
      <c r="H775" s="124" t="s">
        <v>368</v>
      </c>
      <c r="I775" s="127"/>
      <c r="J775" s="155" t="s">
        <v>368</v>
      </c>
      <c r="K775" s="155" t="s">
        <v>368</v>
      </c>
    </row>
    <row r="776" spans="1:11" ht="13.5" hidden="1" thickBot="1">
      <c r="A776" s="119"/>
      <c r="B776" s="119"/>
      <c r="C776" s="119"/>
      <c r="D776" s="119"/>
      <c r="E776" s="130" t="s">
        <v>19</v>
      </c>
      <c r="F776" s="119"/>
      <c r="G776" s="119"/>
      <c r="H776" s="120"/>
      <c r="I776" s="120"/>
      <c r="J776" s="134"/>
      <c r="K776" s="155">
        <v>18460</v>
      </c>
    </row>
    <row r="777" spans="1:11" ht="13.5" hidden="1" thickBot="1">
      <c r="A777" s="119"/>
      <c r="B777" s="119"/>
      <c r="C777" s="119"/>
      <c r="D777" s="119"/>
      <c r="E777" s="136" t="s">
        <v>20</v>
      </c>
      <c r="F777" s="137"/>
      <c r="G777" s="137"/>
      <c r="H777" s="137"/>
      <c r="I777" s="138">
        <v>0.05</v>
      </c>
      <c r="J777" s="139"/>
      <c r="K777" s="135">
        <v>923</v>
      </c>
    </row>
    <row r="778" spans="1:11" ht="13.5" hidden="1" thickBot="1">
      <c r="A778" s="119"/>
      <c r="B778" s="141"/>
      <c r="C778" s="141"/>
      <c r="D778" s="141"/>
      <c r="E778" s="132" t="s">
        <v>21</v>
      </c>
      <c r="F778" s="120"/>
      <c r="G778" s="120"/>
      <c r="H778" s="137"/>
      <c r="I778" s="137"/>
      <c r="J778" s="140"/>
      <c r="K778" s="135">
        <v>19383</v>
      </c>
    </row>
    <row r="779" spans="1:11" ht="13.5" hidden="1" thickBot="1">
      <c r="A779" s="119"/>
      <c r="B779" s="141"/>
      <c r="C779" s="141"/>
      <c r="D779" s="141"/>
      <c r="E779" s="132" t="s">
        <v>22</v>
      </c>
      <c r="F779" s="120"/>
      <c r="G779" s="120"/>
      <c r="H779" s="137"/>
      <c r="I779" s="137"/>
      <c r="J779" s="140"/>
      <c r="K779" s="135">
        <v>19380</v>
      </c>
    </row>
    <row r="780" spans="1:11" hidden="1">
      <c r="A780" s="119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</row>
    <row r="781" spans="1:11" ht="13.5" hidden="1" thickBot="1">
      <c r="A781" s="142" t="s">
        <v>369</v>
      </c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</row>
    <row r="782" spans="1:11" ht="13.5" hidden="1" thickBot="1">
      <c r="A782" s="104" t="s">
        <v>8</v>
      </c>
      <c r="B782" s="686" t="s">
        <v>9</v>
      </c>
      <c r="C782" s="596"/>
      <c r="D782" s="597"/>
      <c r="E782" s="598" t="s">
        <v>10</v>
      </c>
      <c r="F782" s="599"/>
      <c r="G782" s="600"/>
      <c r="H782" s="604" t="s">
        <v>11</v>
      </c>
      <c r="I782" s="604" t="s">
        <v>12</v>
      </c>
      <c r="J782" s="604" t="s">
        <v>13</v>
      </c>
      <c r="K782" s="604" t="s">
        <v>14</v>
      </c>
    </row>
    <row r="783" spans="1:11" ht="13.5" hidden="1" thickBot="1">
      <c r="A783" s="127" t="s">
        <v>15</v>
      </c>
      <c r="B783" s="167" t="s">
        <v>16</v>
      </c>
      <c r="C783" s="168" t="s">
        <v>17</v>
      </c>
      <c r="D783" s="166" t="s">
        <v>18</v>
      </c>
      <c r="E783" s="601"/>
      <c r="F783" s="602"/>
      <c r="G783" s="603"/>
      <c r="H783" s="605"/>
      <c r="I783" s="605"/>
      <c r="J783" s="605"/>
      <c r="K783" s="605"/>
    </row>
    <row r="784" spans="1:11" hidden="1">
      <c r="A784" s="104">
        <v>2</v>
      </c>
      <c r="B784" s="103">
        <v>1</v>
      </c>
      <c r="C784" s="169">
        <v>2</v>
      </c>
      <c r="D784" s="152">
        <v>1</v>
      </c>
      <c r="E784" s="145" t="s">
        <v>80</v>
      </c>
      <c r="F784" s="153"/>
      <c r="G784" s="152"/>
      <c r="H784" s="103" t="s">
        <v>79</v>
      </c>
      <c r="I784" s="104">
        <v>1</v>
      </c>
      <c r="J784" s="129">
        <v>2500</v>
      </c>
      <c r="K784" s="129">
        <v>2500</v>
      </c>
    </row>
    <row r="785" spans="1:11" hidden="1">
      <c r="A785" s="131"/>
      <c r="B785" s="103" t="s">
        <v>368</v>
      </c>
      <c r="C785" s="169" t="s">
        <v>368</v>
      </c>
      <c r="D785" s="152" t="s">
        <v>368</v>
      </c>
      <c r="E785" s="145" t="s">
        <v>368</v>
      </c>
      <c r="F785" s="153"/>
      <c r="G785" s="152"/>
      <c r="H785" s="103" t="s">
        <v>368</v>
      </c>
      <c r="I785" s="131"/>
      <c r="J785" s="129" t="s">
        <v>368</v>
      </c>
      <c r="K785" s="129" t="s">
        <v>368</v>
      </c>
    </row>
    <row r="786" spans="1:11" hidden="1">
      <c r="A786" s="131"/>
      <c r="B786" s="103" t="s">
        <v>368</v>
      </c>
      <c r="C786" s="169" t="s">
        <v>368</v>
      </c>
      <c r="D786" s="152" t="s">
        <v>368</v>
      </c>
      <c r="E786" s="145" t="s">
        <v>368</v>
      </c>
      <c r="F786" s="153"/>
      <c r="G786" s="152"/>
      <c r="H786" s="103" t="s">
        <v>368</v>
      </c>
      <c r="I786" s="131"/>
      <c r="J786" s="129" t="s">
        <v>368</v>
      </c>
      <c r="K786" s="129" t="s">
        <v>368</v>
      </c>
    </row>
    <row r="787" spans="1:11" hidden="1">
      <c r="A787" s="131"/>
      <c r="B787" s="103" t="s">
        <v>368</v>
      </c>
      <c r="C787" s="169" t="s">
        <v>368</v>
      </c>
      <c r="D787" s="152" t="s">
        <v>368</v>
      </c>
      <c r="E787" s="145" t="s">
        <v>368</v>
      </c>
      <c r="F787" s="153"/>
      <c r="G787" s="152"/>
      <c r="H787" s="103" t="s">
        <v>368</v>
      </c>
      <c r="I787" s="131"/>
      <c r="J787" s="129" t="s">
        <v>368</v>
      </c>
      <c r="K787" s="129" t="s">
        <v>368</v>
      </c>
    </row>
    <row r="788" spans="1:11" ht="13.5" hidden="1" thickBot="1">
      <c r="A788" s="127"/>
      <c r="B788" s="124" t="s">
        <v>368</v>
      </c>
      <c r="C788" s="170" t="s">
        <v>368</v>
      </c>
      <c r="D788" s="126" t="s">
        <v>368</v>
      </c>
      <c r="E788" s="146" t="s">
        <v>368</v>
      </c>
      <c r="F788" s="125"/>
      <c r="G788" s="126"/>
      <c r="H788" s="124" t="s">
        <v>368</v>
      </c>
      <c r="I788" s="127"/>
      <c r="J788" s="129" t="s">
        <v>368</v>
      </c>
      <c r="K788" s="129" t="s">
        <v>368</v>
      </c>
    </row>
    <row r="789" spans="1:11" ht="13.5" hidden="1" thickBot="1">
      <c r="A789" s="141"/>
      <c r="B789" s="141"/>
      <c r="C789" s="141"/>
      <c r="D789" s="141"/>
      <c r="E789" s="132" t="s">
        <v>380</v>
      </c>
      <c r="F789" s="120"/>
      <c r="G789" s="120"/>
      <c r="H789" s="120"/>
      <c r="I789" s="120"/>
      <c r="J789" s="140"/>
      <c r="K789" s="135">
        <v>2500</v>
      </c>
    </row>
    <row r="790" spans="1:11" ht="13.5" hidden="1" thickBot="1">
      <c r="A790" s="141"/>
      <c r="B790" s="141"/>
      <c r="C790" s="141"/>
      <c r="D790" s="141"/>
      <c r="E790" s="132" t="s">
        <v>370</v>
      </c>
      <c r="F790" s="120"/>
      <c r="G790" s="120"/>
      <c r="H790" s="137"/>
      <c r="I790" s="137"/>
      <c r="J790" s="140"/>
      <c r="K790" s="135">
        <v>2500</v>
      </c>
    </row>
    <row r="791" spans="1:11" hidden="1">
      <c r="A791" s="141"/>
      <c r="B791" s="141"/>
      <c r="C791" s="141"/>
      <c r="D791" s="141"/>
      <c r="E791" s="119"/>
      <c r="F791" s="119"/>
      <c r="G791" s="119"/>
      <c r="H791" s="119"/>
      <c r="I791" s="119"/>
      <c r="J791" s="148"/>
      <c r="K791" s="149"/>
    </row>
    <row r="792" spans="1:11" ht="13.5" hidden="1" thickBot="1">
      <c r="A792" s="142" t="s">
        <v>371</v>
      </c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</row>
    <row r="793" spans="1:11" ht="13.5" hidden="1" thickBot="1">
      <c r="A793" s="104" t="s">
        <v>8</v>
      </c>
      <c r="B793" s="686" t="s">
        <v>9</v>
      </c>
      <c r="C793" s="596"/>
      <c r="D793" s="597"/>
      <c r="E793" s="598" t="s">
        <v>10</v>
      </c>
      <c r="F793" s="600"/>
      <c r="G793" s="687" t="s">
        <v>372</v>
      </c>
      <c r="H793" s="604" t="s">
        <v>373</v>
      </c>
      <c r="I793" s="604" t="s">
        <v>374</v>
      </c>
      <c r="J793" s="604" t="s">
        <v>28</v>
      </c>
      <c r="K793" s="604" t="s">
        <v>13</v>
      </c>
    </row>
    <row r="794" spans="1:11" ht="13.5" hidden="1" thickBot="1">
      <c r="A794" s="127" t="s">
        <v>15</v>
      </c>
      <c r="B794" s="167" t="s">
        <v>16</v>
      </c>
      <c r="C794" s="168" t="s">
        <v>17</v>
      </c>
      <c r="D794" s="166" t="s">
        <v>18</v>
      </c>
      <c r="E794" s="601"/>
      <c r="F794" s="603"/>
      <c r="G794" s="688"/>
      <c r="H794" s="605"/>
      <c r="I794" s="605"/>
      <c r="J794" s="605"/>
      <c r="K794" s="605"/>
    </row>
    <row r="795" spans="1:11" hidden="1">
      <c r="A795" s="104">
        <v>59</v>
      </c>
      <c r="B795" s="121"/>
      <c r="C795" s="171">
        <v>59</v>
      </c>
      <c r="D795" s="123">
        <v>1</v>
      </c>
      <c r="E795" s="145" t="s">
        <v>408</v>
      </c>
      <c r="F795" s="123"/>
      <c r="G795" s="123">
        <v>0.1</v>
      </c>
      <c r="H795" s="122">
        <v>40</v>
      </c>
      <c r="I795" s="104">
        <v>4</v>
      </c>
      <c r="J795" s="172">
        <v>50</v>
      </c>
      <c r="K795" s="129">
        <v>200</v>
      </c>
    </row>
    <row r="796" spans="1:11" hidden="1">
      <c r="A796" s="131">
        <v>57</v>
      </c>
      <c r="B796" s="103">
        <v>2</v>
      </c>
      <c r="C796" s="169">
        <v>57</v>
      </c>
      <c r="D796" s="152">
        <v>1</v>
      </c>
      <c r="E796" s="145" t="s">
        <v>410</v>
      </c>
      <c r="F796" s="152"/>
      <c r="G796" s="152">
        <v>0.01</v>
      </c>
      <c r="H796" s="153">
        <v>40</v>
      </c>
      <c r="I796" s="131">
        <v>0.4</v>
      </c>
      <c r="J796" s="149">
        <v>50</v>
      </c>
      <c r="K796" s="129">
        <v>20</v>
      </c>
    </row>
    <row r="797" spans="1:11" hidden="1">
      <c r="A797" s="131"/>
      <c r="B797" s="103"/>
      <c r="C797" s="169"/>
      <c r="D797" s="152"/>
      <c r="E797" s="145"/>
      <c r="F797" s="152"/>
      <c r="G797" s="152"/>
      <c r="H797" s="153"/>
      <c r="I797" s="131"/>
      <c r="J797" s="149"/>
      <c r="K797" s="129"/>
    </row>
    <row r="798" spans="1:11" hidden="1">
      <c r="A798" s="131"/>
      <c r="B798" s="103" t="s">
        <v>368</v>
      </c>
      <c r="C798" s="169" t="s">
        <v>368</v>
      </c>
      <c r="D798" s="152" t="s">
        <v>368</v>
      </c>
      <c r="E798" s="145" t="s">
        <v>368</v>
      </c>
      <c r="F798" s="152"/>
      <c r="G798" s="152"/>
      <c r="H798" s="153"/>
      <c r="I798" s="131"/>
      <c r="J798" s="149"/>
      <c r="K798" s="129" t="s">
        <v>368</v>
      </c>
    </row>
    <row r="799" spans="1:11" hidden="1">
      <c r="A799" s="131"/>
      <c r="B799" s="103" t="s">
        <v>368</v>
      </c>
      <c r="C799" s="169" t="s">
        <v>368</v>
      </c>
      <c r="D799" s="152" t="s">
        <v>368</v>
      </c>
      <c r="E799" s="145" t="s">
        <v>368</v>
      </c>
      <c r="F799" s="152"/>
      <c r="G799" s="152"/>
      <c r="H799" s="153"/>
      <c r="I799" s="131"/>
      <c r="J799" s="149"/>
      <c r="K799" s="129" t="s">
        <v>368</v>
      </c>
    </row>
    <row r="800" spans="1:11" ht="13.5" hidden="1" thickBot="1">
      <c r="A800" s="127"/>
      <c r="B800" s="124" t="s">
        <v>368</v>
      </c>
      <c r="C800" s="170" t="s">
        <v>368</v>
      </c>
      <c r="D800" s="126" t="s">
        <v>368</v>
      </c>
      <c r="E800" s="146" t="s">
        <v>368</v>
      </c>
      <c r="F800" s="126"/>
      <c r="G800" s="126"/>
      <c r="H800" s="153"/>
      <c r="I800" s="131"/>
      <c r="J800" s="149"/>
      <c r="K800" s="129" t="s">
        <v>368</v>
      </c>
    </row>
    <row r="801" spans="1:11" ht="13.5" hidden="1" thickBot="1">
      <c r="A801" s="141"/>
      <c r="B801" s="141"/>
      <c r="C801" s="141"/>
      <c r="D801" s="141"/>
      <c r="E801" s="132" t="s">
        <v>375</v>
      </c>
      <c r="F801" s="120"/>
      <c r="G801" s="120"/>
      <c r="H801" s="137"/>
      <c r="I801" s="137"/>
      <c r="J801" s="140"/>
      <c r="K801" s="135">
        <v>240</v>
      </c>
    </row>
    <row r="802" spans="1:11" ht="13.5" hidden="1" thickBot="1">
      <c r="A802" s="141"/>
      <c r="B802" s="141"/>
      <c r="C802" s="141"/>
      <c r="D802" s="141"/>
      <c r="E802" s="132" t="s">
        <v>376</v>
      </c>
      <c r="F802" s="120"/>
      <c r="G802" s="120"/>
      <c r="H802" s="137"/>
      <c r="I802" s="137"/>
      <c r="J802" s="140"/>
      <c r="K802" s="135">
        <v>240</v>
      </c>
    </row>
    <row r="803" spans="1:11" hidden="1">
      <c r="A803" s="141"/>
      <c r="B803" s="141"/>
      <c r="C803" s="141"/>
      <c r="D803" s="141"/>
      <c r="E803" s="119"/>
      <c r="F803" s="119"/>
      <c r="G803" s="119"/>
      <c r="H803" s="119"/>
      <c r="I803" s="119"/>
      <c r="J803" s="119"/>
      <c r="K803" s="119"/>
    </row>
    <row r="804" spans="1:11" ht="13.5" hidden="1" thickBot="1">
      <c r="A804" s="142" t="s">
        <v>26</v>
      </c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</row>
    <row r="805" spans="1:11" ht="13.5" hidden="1" thickBot="1">
      <c r="A805" s="104" t="s">
        <v>8</v>
      </c>
      <c r="B805" s="686" t="s">
        <v>9</v>
      </c>
      <c r="C805" s="596"/>
      <c r="D805" s="597"/>
      <c r="E805" s="598" t="s">
        <v>10</v>
      </c>
      <c r="F805" s="599"/>
      <c r="G805" s="600"/>
      <c r="H805" s="604" t="s">
        <v>11</v>
      </c>
      <c r="I805" s="604" t="s">
        <v>27</v>
      </c>
      <c r="J805" s="604" t="s">
        <v>28</v>
      </c>
      <c r="K805" s="604" t="s">
        <v>14</v>
      </c>
    </row>
    <row r="806" spans="1:11" ht="13.5" hidden="1" thickBot="1">
      <c r="A806" s="127" t="s">
        <v>15</v>
      </c>
      <c r="B806" s="167" t="s">
        <v>16</v>
      </c>
      <c r="C806" s="168" t="s">
        <v>17</v>
      </c>
      <c r="D806" s="166" t="s">
        <v>18</v>
      </c>
      <c r="E806" s="601"/>
      <c r="F806" s="602"/>
      <c r="G806" s="603"/>
      <c r="H806" s="605"/>
      <c r="I806" s="605"/>
      <c r="J806" s="605"/>
      <c r="K806" s="605"/>
    </row>
    <row r="807" spans="1:11" hidden="1">
      <c r="A807" s="104">
        <v>12</v>
      </c>
      <c r="B807" s="103">
        <v>4</v>
      </c>
      <c r="C807" s="169">
        <v>12</v>
      </c>
      <c r="D807" s="152">
        <v>4</v>
      </c>
      <c r="E807" s="145" t="s">
        <v>188</v>
      </c>
      <c r="F807" s="153"/>
      <c r="G807" s="152"/>
      <c r="H807" s="103" t="s">
        <v>178</v>
      </c>
      <c r="I807" s="104">
        <v>0.1</v>
      </c>
      <c r="J807" s="129">
        <v>5802</v>
      </c>
      <c r="K807" s="129">
        <v>580.20000000000005</v>
      </c>
    </row>
    <row r="808" spans="1:11" hidden="1">
      <c r="A808" s="131">
        <v>17</v>
      </c>
      <c r="B808" s="103">
        <v>4</v>
      </c>
      <c r="C808" s="169">
        <v>15</v>
      </c>
      <c r="D808" s="152">
        <v>4</v>
      </c>
      <c r="E808" s="145" t="s">
        <v>385</v>
      </c>
      <c r="F808" s="153"/>
      <c r="G808" s="152"/>
      <c r="H808" s="103" t="s">
        <v>178</v>
      </c>
      <c r="I808" s="131">
        <v>0.1</v>
      </c>
      <c r="J808" s="129">
        <v>8290</v>
      </c>
      <c r="K808" s="129">
        <v>829</v>
      </c>
    </row>
    <row r="809" spans="1:11" hidden="1">
      <c r="A809" s="131"/>
      <c r="B809" s="103" t="s">
        <v>368</v>
      </c>
      <c r="C809" s="169" t="s">
        <v>368</v>
      </c>
      <c r="D809" s="152" t="s">
        <v>368</v>
      </c>
      <c r="E809" s="145" t="s">
        <v>368</v>
      </c>
      <c r="F809" s="153"/>
      <c r="G809" s="152"/>
      <c r="H809" s="103" t="s">
        <v>368</v>
      </c>
      <c r="I809" s="131"/>
      <c r="J809" s="129" t="s">
        <v>368</v>
      </c>
      <c r="K809" s="129" t="s">
        <v>368</v>
      </c>
    </row>
    <row r="810" spans="1:11" hidden="1">
      <c r="A810" s="131"/>
      <c r="B810" s="103" t="s">
        <v>368</v>
      </c>
      <c r="C810" s="169" t="s">
        <v>368</v>
      </c>
      <c r="D810" s="152" t="s">
        <v>368</v>
      </c>
      <c r="E810" s="145" t="s">
        <v>368</v>
      </c>
      <c r="F810" s="153"/>
      <c r="G810" s="152"/>
      <c r="H810" s="103" t="s">
        <v>368</v>
      </c>
      <c r="I810" s="131"/>
      <c r="J810" s="129" t="s">
        <v>368</v>
      </c>
      <c r="K810" s="129" t="s">
        <v>368</v>
      </c>
    </row>
    <row r="811" spans="1:11" hidden="1">
      <c r="A811" s="131"/>
      <c r="B811" s="103" t="s">
        <v>368</v>
      </c>
      <c r="C811" s="169" t="s">
        <v>368</v>
      </c>
      <c r="D811" s="152" t="s">
        <v>368</v>
      </c>
      <c r="E811" s="145" t="s">
        <v>368</v>
      </c>
      <c r="F811" s="153"/>
      <c r="G811" s="152"/>
      <c r="H811" s="103" t="s">
        <v>368</v>
      </c>
      <c r="I811" s="131"/>
      <c r="J811" s="129" t="s">
        <v>368</v>
      </c>
      <c r="K811" s="129" t="s">
        <v>368</v>
      </c>
    </row>
    <row r="812" spans="1:11" hidden="1">
      <c r="A812" s="131"/>
      <c r="B812" s="103" t="s">
        <v>368</v>
      </c>
      <c r="C812" s="169" t="s">
        <v>368</v>
      </c>
      <c r="D812" s="152" t="s">
        <v>368</v>
      </c>
      <c r="E812" s="145" t="s">
        <v>368</v>
      </c>
      <c r="F812" s="153"/>
      <c r="G812" s="152"/>
      <c r="H812" s="103" t="s">
        <v>368</v>
      </c>
      <c r="I812" s="131"/>
      <c r="J812" s="129" t="s">
        <v>368</v>
      </c>
      <c r="K812" s="129" t="s">
        <v>368</v>
      </c>
    </row>
    <row r="813" spans="1:11" hidden="1">
      <c r="A813" s="131"/>
      <c r="B813" s="103" t="s">
        <v>368</v>
      </c>
      <c r="C813" s="169" t="s">
        <v>368</v>
      </c>
      <c r="D813" s="152" t="s">
        <v>368</v>
      </c>
      <c r="E813" s="145" t="s">
        <v>368</v>
      </c>
      <c r="F813" s="153"/>
      <c r="G813" s="152"/>
      <c r="H813" s="103" t="s">
        <v>368</v>
      </c>
      <c r="I813" s="131"/>
      <c r="J813" s="129" t="s">
        <v>368</v>
      </c>
      <c r="K813" s="129" t="s">
        <v>368</v>
      </c>
    </row>
    <row r="814" spans="1:11" hidden="1">
      <c r="A814" s="131"/>
      <c r="B814" s="103" t="s">
        <v>368</v>
      </c>
      <c r="C814" s="169" t="s">
        <v>368</v>
      </c>
      <c r="D814" s="152" t="s">
        <v>368</v>
      </c>
      <c r="E814" s="145" t="s">
        <v>368</v>
      </c>
      <c r="F814" s="153"/>
      <c r="G814" s="152"/>
      <c r="H814" s="103" t="s">
        <v>368</v>
      </c>
      <c r="I814" s="131"/>
      <c r="J814" s="129" t="s">
        <v>368</v>
      </c>
      <c r="K814" s="129" t="s">
        <v>368</v>
      </c>
    </row>
    <row r="815" spans="1:11" hidden="1">
      <c r="A815" s="131"/>
      <c r="B815" s="103" t="s">
        <v>368</v>
      </c>
      <c r="C815" s="169" t="s">
        <v>368</v>
      </c>
      <c r="D815" s="152" t="s">
        <v>368</v>
      </c>
      <c r="E815" s="145" t="s">
        <v>368</v>
      </c>
      <c r="F815" s="153"/>
      <c r="G815" s="152"/>
      <c r="H815" s="103" t="s">
        <v>368</v>
      </c>
      <c r="I815" s="131"/>
      <c r="J815" s="129" t="s">
        <v>368</v>
      </c>
      <c r="K815" s="129" t="s">
        <v>368</v>
      </c>
    </row>
    <row r="816" spans="1:11" ht="13.5" hidden="1" thickBot="1">
      <c r="A816" s="127"/>
      <c r="B816" s="124" t="s">
        <v>368</v>
      </c>
      <c r="C816" s="170" t="s">
        <v>368</v>
      </c>
      <c r="D816" s="126" t="s">
        <v>368</v>
      </c>
      <c r="E816" s="146" t="s">
        <v>368</v>
      </c>
      <c r="F816" s="125"/>
      <c r="G816" s="126"/>
      <c r="H816" s="124" t="s">
        <v>368</v>
      </c>
      <c r="I816" s="127"/>
      <c r="J816" s="155" t="s">
        <v>368</v>
      </c>
      <c r="K816" s="155" t="s">
        <v>368</v>
      </c>
    </row>
    <row r="817" spans="1:11" ht="13.5" hidden="1" thickBot="1">
      <c r="A817" s="141"/>
      <c r="B817" s="141"/>
      <c r="C817" s="141"/>
      <c r="D817" s="141"/>
      <c r="E817" s="132" t="s">
        <v>29</v>
      </c>
      <c r="F817" s="120"/>
      <c r="G817" s="120"/>
      <c r="H817" s="120"/>
      <c r="I817" s="120"/>
      <c r="J817" s="134"/>
      <c r="K817" s="155">
        <v>1409.2</v>
      </c>
    </row>
    <row r="818" spans="1:11" ht="13.5" hidden="1" thickBot="1">
      <c r="A818" s="141"/>
      <c r="B818" s="141"/>
      <c r="C818" s="141"/>
      <c r="D818" s="141"/>
      <c r="E818" s="132" t="s">
        <v>30</v>
      </c>
      <c r="F818" s="120"/>
      <c r="G818" s="120"/>
      <c r="H818" s="137"/>
      <c r="I818" s="137"/>
      <c r="J818" s="140"/>
      <c r="K818" s="135">
        <v>1410</v>
      </c>
    </row>
    <row r="819" spans="1:11" ht="13.5" hidden="1" thickBot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39"/>
      <c r="K819" s="156"/>
    </row>
    <row r="820" spans="1:11" ht="13.5" hidden="1" thickBot="1">
      <c r="A820" s="141"/>
      <c r="B820" s="141"/>
      <c r="C820" s="141"/>
      <c r="D820" s="141"/>
      <c r="E820" s="174" t="s">
        <v>31</v>
      </c>
      <c r="F820" s="175"/>
      <c r="G820" s="175"/>
      <c r="H820" s="175"/>
      <c r="I820" s="175"/>
      <c r="J820" s="612">
        <v>23530</v>
      </c>
      <c r="K820" s="613"/>
    </row>
    <row r="821" spans="1:11" ht="13.5" hidden="1" thickBot="1">
      <c r="A821" s="141"/>
      <c r="B821" s="141"/>
      <c r="C821" s="141"/>
      <c r="D821" s="141"/>
      <c r="E821" s="112" t="s">
        <v>32</v>
      </c>
      <c r="F821" s="157"/>
      <c r="G821" s="157"/>
      <c r="H821" s="158">
        <v>0.35</v>
      </c>
      <c r="I821" s="157"/>
      <c r="J821" s="612">
        <v>7059</v>
      </c>
      <c r="K821" s="613"/>
    </row>
    <row r="822" spans="1:11" ht="13.5" hidden="1" thickBot="1">
      <c r="A822" s="141"/>
      <c r="B822" s="141"/>
      <c r="C822" s="141"/>
      <c r="D822" s="141"/>
      <c r="E822" s="160" t="s">
        <v>33</v>
      </c>
      <c r="F822" s="161"/>
      <c r="G822" s="161"/>
      <c r="H822" s="161"/>
      <c r="I822" s="161"/>
      <c r="J822" s="612">
        <v>30589</v>
      </c>
      <c r="K822" s="613"/>
    </row>
    <row r="823" spans="1:11" hidden="1">
      <c r="A823" s="141"/>
      <c r="B823" s="141"/>
      <c r="C823" s="141"/>
      <c r="D823" s="141"/>
      <c r="E823" s="176"/>
      <c r="F823" s="176"/>
      <c r="G823" s="176"/>
      <c r="H823" s="176"/>
      <c r="I823" s="176"/>
      <c r="J823" s="177"/>
      <c r="K823" s="177"/>
    </row>
    <row r="824" spans="1:11" ht="13.5" hidden="1" thickBot="1"/>
    <row r="825" spans="1:11" ht="18" hidden="1">
      <c r="A825" s="630"/>
      <c r="B825" s="631"/>
      <c r="C825" s="632"/>
      <c r="D825" s="639" t="s">
        <v>0</v>
      </c>
      <c r="E825" s="640"/>
      <c r="F825" s="640"/>
      <c r="G825" s="640"/>
      <c r="H825" s="640"/>
      <c r="I825" s="640"/>
      <c r="J825" s="640"/>
      <c r="K825" s="640"/>
    </row>
    <row r="826" spans="1:11" ht="13.5" hidden="1" thickBot="1">
      <c r="A826" s="633"/>
      <c r="B826" s="634"/>
      <c r="C826" s="635"/>
      <c r="D826" s="106"/>
      <c r="E826" s="107"/>
      <c r="F826" s="107"/>
      <c r="G826" s="107"/>
      <c r="H826" s="107"/>
      <c r="I826" s="107"/>
      <c r="J826" s="107"/>
      <c r="K826" s="107"/>
    </row>
    <row r="827" spans="1:11" ht="15" hidden="1" thickBot="1">
      <c r="A827" s="633"/>
      <c r="B827" s="634"/>
      <c r="C827" s="635"/>
      <c r="D827" s="641" t="str">
        <f>D758</f>
        <v>MUNICIPIO DE RIONEGRO</v>
      </c>
      <c r="E827" s="642"/>
      <c r="F827" s="642"/>
      <c r="G827" s="642"/>
      <c r="H827" s="642"/>
      <c r="I827" s="642"/>
      <c r="J827" s="643"/>
      <c r="K827" s="108" t="s">
        <v>1</v>
      </c>
    </row>
    <row r="828" spans="1:11" ht="39" hidden="1" customHeight="1" thickBot="1">
      <c r="A828" s="636"/>
      <c r="B828" s="637"/>
      <c r="C828" s="638"/>
      <c r="D828" s="644" t="str">
        <f>D759</f>
        <v xml:space="preserve">REPOSICION SISTEMA DE ACUEDUCTO  CORREGIMIENTO LLANO DE PALMAS
</v>
      </c>
      <c r="E828" s="645"/>
      <c r="F828" s="645"/>
      <c r="G828" s="645"/>
      <c r="H828" s="645"/>
      <c r="I828" s="645"/>
      <c r="J828" s="646"/>
      <c r="K828" s="109">
        <f>K759</f>
        <v>41202</v>
      </c>
    </row>
    <row r="829" spans="1:11" ht="13.5" hidden="1" thickBot="1">
      <c r="A829" s="647" t="s">
        <v>233</v>
      </c>
      <c r="B829" s="626"/>
      <c r="C829" s="624" t="s">
        <v>358</v>
      </c>
      <c r="D829" s="624"/>
      <c r="E829" s="624"/>
      <c r="F829" s="624"/>
      <c r="G829" s="625"/>
      <c r="H829" s="626"/>
      <c r="I829" s="626"/>
      <c r="J829" s="163"/>
      <c r="K829" s="111" t="s">
        <v>3</v>
      </c>
    </row>
    <row r="830" spans="1:11" ht="13.5" hidden="1" thickBot="1">
      <c r="A830" s="112" t="s">
        <v>4</v>
      </c>
      <c r="B830" s="627"/>
      <c r="C830" s="628"/>
      <c r="D830" s="112" t="s">
        <v>5</v>
      </c>
      <c r="E830" s="114"/>
      <c r="F830" s="115" t="s">
        <v>480</v>
      </c>
      <c r="G830" s="114"/>
      <c r="H830" s="114"/>
      <c r="I830" s="114"/>
      <c r="J830" s="116"/>
      <c r="K830" s="113" t="s">
        <v>6</v>
      </c>
    </row>
    <row r="831" spans="1:11" hidden="1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</row>
    <row r="832" spans="1:11" ht="13.5" hidden="1" thickBot="1">
      <c r="A832" s="165" t="s">
        <v>7</v>
      </c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</row>
    <row r="833" spans="1:11" ht="13.5" hidden="1" thickBot="1">
      <c r="A833" s="104" t="s">
        <v>8</v>
      </c>
      <c r="B833" s="596" t="s">
        <v>9</v>
      </c>
      <c r="C833" s="596"/>
      <c r="D833" s="597"/>
      <c r="E833" s="598" t="s">
        <v>10</v>
      </c>
      <c r="F833" s="599"/>
      <c r="G833" s="600"/>
      <c r="H833" s="599" t="s">
        <v>11</v>
      </c>
      <c r="I833" s="604" t="s">
        <v>12</v>
      </c>
      <c r="J833" s="599" t="s">
        <v>13</v>
      </c>
      <c r="K833" s="604" t="s">
        <v>14</v>
      </c>
    </row>
    <row r="834" spans="1:11" ht="13.5" hidden="1" thickBot="1">
      <c r="A834" s="127" t="s">
        <v>15</v>
      </c>
      <c r="B834" s="167" t="s">
        <v>16</v>
      </c>
      <c r="C834" s="168" t="s">
        <v>17</v>
      </c>
      <c r="D834" s="166" t="s">
        <v>18</v>
      </c>
      <c r="E834" s="601"/>
      <c r="F834" s="602"/>
      <c r="G834" s="603"/>
      <c r="H834" s="602"/>
      <c r="I834" s="605"/>
      <c r="J834" s="602"/>
      <c r="K834" s="605"/>
    </row>
    <row r="835" spans="1:11" hidden="1">
      <c r="A835" s="104">
        <v>59</v>
      </c>
      <c r="B835" s="103">
        <v>2</v>
      </c>
      <c r="C835" s="169">
        <v>59</v>
      </c>
      <c r="D835" s="152">
        <v>1</v>
      </c>
      <c r="E835" s="145" t="s">
        <v>481</v>
      </c>
      <c r="F835" s="153"/>
      <c r="G835" s="152"/>
      <c r="H835" s="103" t="s">
        <v>11</v>
      </c>
      <c r="I835" s="104">
        <v>1</v>
      </c>
      <c r="J835" s="129">
        <v>396780</v>
      </c>
      <c r="K835" s="129">
        <f>J835</f>
        <v>396780</v>
      </c>
    </row>
    <row r="836" spans="1:11" hidden="1">
      <c r="A836" s="131"/>
      <c r="B836" s="103"/>
      <c r="C836" s="169"/>
      <c r="D836" s="152"/>
      <c r="E836" s="145"/>
      <c r="F836" s="153"/>
      <c r="G836" s="152"/>
      <c r="H836" s="103"/>
      <c r="I836" s="131"/>
      <c r="J836" s="129"/>
      <c r="K836" s="129"/>
    </row>
    <row r="837" spans="1:11" hidden="1">
      <c r="A837" s="131"/>
      <c r="B837" s="103"/>
      <c r="C837" s="169"/>
      <c r="D837" s="152"/>
      <c r="E837" s="145"/>
      <c r="F837" s="153"/>
      <c r="G837" s="152"/>
      <c r="H837" s="103"/>
      <c r="I837" s="131"/>
      <c r="J837" s="129"/>
      <c r="K837" s="129"/>
    </row>
    <row r="838" spans="1:11" hidden="1">
      <c r="A838" s="131"/>
      <c r="B838" s="103"/>
      <c r="C838" s="169"/>
      <c r="D838" s="152"/>
      <c r="E838" s="145"/>
      <c r="F838" s="153"/>
      <c r="G838" s="152"/>
      <c r="H838" s="103"/>
      <c r="I838" s="131"/>
      <c r="J838" s="129"/>
      <c r="K838" s="129"/>
    </row>
    <row r="839" spans="1:11" hidden="1">
      <c r="A839" s="131"/>
      <c r="B839" s="103" t="s">
        <v>368</v>
      </c>
      <c r="C839" s="169" t="s">
        <v>368</v>
      </c>
      <c r="D839" s="152" t="s">
        <v>368</v>
      </c>
      <c r="E839" s="145" t="s">
        <v>368</v>
      </c>
      <c r="F839" s="153"/>
      <c r="G839" s="152"/>
      <c r="H839" s="103" t="s">
        <v>368</v>
      </c>
      <c r="I839" s="131"/>
      <c r="J839" s="129" t="s">
        <v>368</v>
      </c>
      <c r="K839" s="129" t="s">
        <v>368</v>
      </c>
    </row>
    <row r="840" spans="1:11" hidden="1">
      <c r="A840" s="131"/>
      <c r="B840" s="103" t="s">
        <v>368</v>
      </c>
      <c r="C840" s="169" t="s">
        <v>368</v>
      </c>
      <c r="D840" s="152" t="s">
        <v>368</v>
      </c>
      <c r="E840" s="145" t="s">
        <v>368</v>
      </c>
      <c r="F840" s="153"/>
      <c r="G840" s="152"/>
      <c r="H840" s="103" t="s">
        <v>368</v>
      </c>
      <c r="I840" s="131"/>
      <c r="J840" s="129" t="s">
        <v>368</v>
      </c>
      <c r="K840" s="129" t="s">
        <v>368</v>
      </c>
    </row>
    <row r="841" spans="1:11" hidden="1">
      <c r="A841" s="131"/>
      <c r="B841" s="103" t="s">
        <v>368</v>
      </c>
      <c r="C841" s="169" t="s">
        <v>368</v>
      </c>
      <c r="D841" s="152" t="s">
        <v>368</v>
      </c>
      <c r="E841" s="145" t="s">
        <v>368</v>
      </c>
      <c r="F841" s="153"/>
      <c r="G841" s="152"/>
      <c r="H841" s="103" t="s">
        <v>368</v>
      </c>
      <c r="I841" s="131"/>
      <c r="J841" s="129" t="s">
        <v>368</v>
      </c>
      <c r="K841" s="129" t="s">
        <v>368</v>
      </c>
    </row>
    <row r="842" spans="1:11" hidden="1">
      <c r="A842" s="131"/>
      <c r="B842" s="103" t="s">
        <v>368</v>
      </c>
      <c r="C842" s="169" t="s">
        <v>368</v>
      </c>
      <c r="D842" s="152" t="s">
        <v>368</v>
      </c>
      <c r="E842" s="145" t="s">
        <v>368</v>
      </c>
      <c r="F842" s="153"/>
      <c r="G842" s="152"/>
      <c r="H842" s="103" t="s">
        <v>368</v>
      </c>
      <c r="I842" s="131"/>
      <c r="J842" s="129" t="s">
        <v>368</v>
      </c>
      <c r="K842" s="129" t="s">
        <v>368</v>
      </c>
    </row>
    <row r="843" spans="1:11" hidden="1">
      <c r="A843" s="131"/>
      <c r="B843" s="103" t="s">
        <v>368</v>
      </c>
      <c r="C843" s="169" t="s">
        <v>368</v>
      </c>
      <c r="D843" s="152" t="s">
        <v>368</v>
      </c>
      <c r="E843" s="145" t="s">
        <v>368</v>
      </c>
      <c r="F843" s="153"/>
      <c r="G843" s="152"/>
      <c r="H843" s="103" t="s">
        <v>368</v>
      </c>
      <c r="I843" s="131"/>
      <c r="J843" s="129" t="s">
        <v>368</v>
      </c>
      <c r="K843" s="129" t="s">
        <v>368</v>
      </c>
    </row>
    <row r="844" spans="1:11" ht="13.5" hidden="1" thickBot="1">
      <c r="A844" s="127"/>
      <c r="B844" s="124" t="s">
        <v>368</v>
      </c>
      <c r="C844" s="170" t="s">
        <v>368</v>
      </c>
      <c r="D844" s="126" t="s">
        <v>368</v>
      </c>
      <c r="E844" s="146" t="s">
        <v>368</v>
      </c>
      <c r="F844" s="125"/>
      <c r="G844" s="126"/>
      <c r="H844" s="124" t="s">
        <v>368</v>
      </c>
      <c r="I844" s="127"/>
      <c r="J844" s="155" t="s">
        <v>368</v>
      </c>
      <c r="K844" s="155" t="s">
        <v>368</v>
      </c>
    </row>
    <row r="845" spans="1:11" ht="13.5" hidden="1" thickBot="1">
      <c r="A845" s="119"/>
      <c r="B845" s="119"/>
      <c r="C845" s="119"/>
      <c r="D845" s="119"/>
      <c r="E845" s="130" t="s">
        <v>19</v>
      </c>
      <c r="F845" s="119"/>
      <c r="G845" s="119"/>
      <c r="H845" s="120"/>
      <c r="I845" s="120"/>
      <c r="J845" s="134"/>
      <c r="K845" s="155">
        <f>SUM(K835:K839)</f>
        <v>396780</v>
      </c>
    </row>
    <row r="846" spans="1:11" ht="13.5" hidden="1" thickBot="1">
      <c r="A846" s="119"/>
      <c r="B846" s="119"/>
      <c r="C846" s="119"/>
      <c r="D846" s="119"/>
      <c r="E846" s="136" t="s">
        <v>20</v>
      </c>
      <c r="F846" s="137"/>
      <c r="G846" s="137"/>
      <c r="H846" s="137"/>
      <c r="I846" s="138">
        <v>0.05</v>
      </c>
      <c r="J846" s="139"/>
      <c r="K846" s="135">
        <f>K845*0.05</f>
        <v>19839</v>
      </c>
    </row>
    <row r="847" spans="1:11" ht="13.5" hidden="1" thickBot="1">
      <c r="A847" s="119"/>
      <c r="B847" s="141"/>
      <c r="C847" s="141"/>
      <c r="D847" s="141"/>
      <c r="E847" s="132" t="s">
        <v>21</v>
      </c>
      <c r="F847" s="120"/>
      <c r="G847" s="120"/>
      <c r="H847" s="137"/>
      <c r="I847" s="137"/>
      <c r="J847" s="140"/>
      <c r="K847" s="135">
        <f>K846+K845</f>
        <v>416619</v>
      </c>
    </row>
    <row r="848" spans="1:11" ht="13.5" hidden="1" thickBot="1">
      <c r="A848" s="119"/>
      <c r="B848" s="141"/>
      <c r="C848" s="141"/>
      <c r="D848" s="141"/>
      <c r="E848" s="132" t="s">
        <v>22</v>
      </c>
      <c r="F848" s="120"/>
      <c r="G848" s="120"/>
      <c r="H848" s="137"/>
      <c r="I848" s="137"/>
      <c r="J848" s="140"/>
      <c r="K848" s="135">
        <f>K847</f>
        <v>416619</v>
      </c>
    </row>
    <row r="849" spans="1:11" hidden="1">
      <c r="A849" s="119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</row>
    <row r="850" spans="1:11" ht="13.5" hidden="1" thickBot="1">
      <c r="A850" s="142" t="s">
        <v>369</v>
      </c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</row>
    <row r="851" spans="1:11" ht="13.5" hidden="1" thickBot="1">
      <c r="A851" s="104" t="s">
        <v>8</v>
      </c>
      <c r="B851" s="596" t="s">
        <v>9</v>
      </c>
      <c r="C851" s="596"/>
      <c r="D851" s="597"/>
      <c r="E851" s="598" t="s">
        <v>10</v>
      </c>
      <c r="F851" s="599"/>
      <c r="G851" s="600"/>
      <c r="H851" s="599" t="s">
        <v>11</v>
      </c>
      <c r="I851" s="604" t="s">
        <v>12</v>
      </c>
      <c r="J851" s="599" t="s">
        <v>13</v>
      </c>
      <c r="K851" s="604" t="s">
        <v>14</v>
      </c>
    </row>
    <row r="852" spans="1:11" ht="13.5" hidden="1" thickBot="1">
      <c r="A852" s="127" t="s">
        <v>15</v>
      </c>
      <c r="B852" s="167" t="s">
        <v>16</v>
      </c>
      <c r="C852" s="168" t="s">
        <v>17</v>
      </c>
      <c r="D852" s="166" t="s">
        <v>18</v>
      </c>
      <c r="E852" s="601"/>
      <c r="F852" s="602"/>
      <c r="G852" s="603"/>
      <c r="H852" s="602"/>
      <c r="I852" s="605"/>
      <c r="J852" s="602"/>
      <c r="K852" s="605"/>
    </row>
    <row r="853" spans="1:11" hidden="1">
      <c r="A853" s="104"/>
      <c r="B853" s="103"/>
      <c r="C853" s="169"/>
      <c r="D853" s="152"/>
      <c r="E853" s="145" t="s">
        <v>80</v>
      </c>
      <c r="F853" s="153"/>
      <c r="G853" s="152"/>
      <c r="H853" s="103" t="s">
        <v>83</v>
      </c>
      <c r="I853" s="104">
        <v>1</v>
      </c>
      <c r="J853" s="129">
        <v>1200</v>
      </c>
      <c r="K853" s="129">
        <f>J853*I853</f>
        <v>1200</v>
      </c>
    </row>
    <row r="854" spans="1:11" hidden="1">
      <c r="A854" s="131"/>
      <c r="B854" s="103" t="s">
        <v>368</v>
      </c>
      <c r="C854" s="169" t="s">
        <v>368</v>
      </c>
      <c r="D854" s="152" t="s">
        <v>368</v>
      </c>
      <c r="E854" s="145" t="s">
        <v>368</v>
      </c>
      <c r="F854" s="153"/>
      <c r="G854" s="152"/>
      <c r="H854" s="103" t="s">
        <v>368</v>
      </c>
      <c r="I854" s="131"/>
      <c r="J854" s="129" t="s">
        <v>368</v>
      </c>
      <c r="K854" s="129" t="s">
        <v>368</v>
      </c>
    </row>
    <row r="855" spans="1:11" hidden="1">
      <c r="A855" s="131"/>
      <c r="B855" s="103" t="s">
        <v>368</v>
      </c>
      <c r="C855" s="169" t="s">
        <v>368</v>
      </c>
      <c r="D855" s="152" t="s">
        <v>368</v>
      </c>
      <c r="E855" s="145" t="s">
        <v>368</v>
      </c>
      <c r="F855" s="153"/>
      <c r="G855" s="152"/>
      <c r="H855" s="103" t="s">
        <v>368</v>
      </c>
      <c r="I855" s="131"/>
      <c r="J855" s="129" t="s">
        <v>368</v>
      </c>
      <c r="K855" s="129" t="s">
        <v>368</v>
      </c>
    </row>
    <row r="856" spans="1:11" hidden="1">
      <c r="A856" s="131"/>
      <c r="B856" s="103" t="s">
        <v>368</v>
      </c>
      <c r="C856" s="169" t="s">
        <v>368</v>
      </c>
      <c r="D856" s="152" t="s">
        <v>368</v>
      </c>
      <c r="E856" s="145" t="s">
        <v>368</v>
      </c>
      <c r="F856" s="153"/>
      <c r="G856" s="152"/>
      <c r="H856" s="103" t="s">
        <v>368</v>
      </c>
      <c r="I856" s="131"/>
      <c r="J856" s="129" t="s">
        <v>368</v>
      </c>
      <c r="K856" s="129" t="s">
        <v>368</v>
      </c>
    </row>
    <row r="857" spans="1:11" ht="13.5" hidden="1" thickBot="1">
      <c r="A857" s="127"/>
      <c r="B857" s="124" t="s">
        <v>368</v>
      </c>
      <c r="C857" s="170" t="s">
        <v>368</v>
      </c>
      <c r="D857" s="126" t="s">
        <v>368</v>
      </c>
      <c r="E857" s="146" t="s">
        <v>368</v>
      </c>
      <c r="F857" s="125"/>
      <c r="G857" s="126"/>
      <c r="H857" s="124" t="s">
        <v>368</v>
      </c>
      <c r="I857" s="127"/>
      <c r="J857" s="129" t="s">
        <v>368</v>
      </c>
      <c r="K857" s="129" t="s">
        <v>368</v>
      </c>
    </row>
    <row r="858" spans="1:11" ht="13.5" hidden="1" thickBot="1">
      <c r="A858" s="141"/>
      <c r="B858" s="141"/>
      <c r="C858" s="141"/>
      <c r="D858" s="141"/>
      <c r="E858" s="132" t="s">
        <v>380</v>
      </c>
      <c r="F858" s="120"/>
      <c r="G858" s="120"/>
      <c r="H858" s="120"/>
      <c r="I858" s="120"/>
      <c r="J858" s="140"/>
      <c r="K858" s="135">
        <f>SUM(K853:K857)</f>
        <v>1200</v>
      </c>
    </row>
    <row r="859" spans="1:11" ht="13.5" hidden="1" thickBot="1">
      <c r="A859" s="141"/>
      <c r="B859" s="141"/>
      <c r="C859" s="141"/>
      <c r="D859" s="141"/>
      <c r="E859" s="132" t="s">
        <v>370</v>
      </c>
      <c r="F859" s="120"/>
      <c r="G859" s="120"/>
      <c r="H859" s="137"/>
      <c r="I859" s="137"/>
      <c r="J859" s="140"/>
      <c r="K859" s="135">
        <f>K858</f>
        <v>1200</v>
      </c>
    </row>
    <row r="860" spans="1:11" hidden="1">
      <c r="A860" s="141"/>
      <c r="B860" s="141"/>
      <c r="C860" s="141"/>
      <c r="D860" s="141"/>
      <c r="E860" s="119"/>
      <c r="F860" s="119"/>
      <c r="G860" s="119"/>
      <c r="H860" s="119"/>
      <c r="I860" s="119"/>
      <c r="J860" s="148"/>
      <c r="K860" s="149"/>
    </row>
    <row r="861" spans="1:11" ht="13.5" hidden="1" thickBot="1">
      <c r="A861" s="142" t="s">
        <v>371</v>
      </c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</row>
    <row r="862" spans="1:11" ht="13.5" hidden="1" thickBot="1">
      <c r="A862" s="104" t="s">
        <v>8</v>
      </c>
      <c r="B862" s="596" t="s">
        <v>9</v>
      </c>
      <c r="C862" s="596"/>
      <c r="D862" s="597"/>
      <c r="E862" s="598" t="s">
        <v>10</v>
      </c>
      <c r="F862" s="600"/>
      <c r="G862" s="622" t="s">
        <v>372</v>
      </c>
      <c r="H862" s="604" t="s">
        <v>373</v>
      </c>
      <c r="I862" s="604" t="s">
        <v>374</v>
      </c>
      <c r="J862" s="604" t="s">
        <v>28</v>
      </c>
      <c r="K862" s="604" t="s">
        <v>13</v>
      </c>
    </row>
    <row r="863" spans="1:11" ht="13.5" hidden="1" thickBot="1">
      <c r="A863" s="127" t="s">
        <v>15</v>
      </c>
      <c r="B863" s="167" t="s">
        <v>16</v>
      </c>
      <c r="C863" s="168" t="s">
        <v>17</v>
      </c>
      <c r="D863" s="166" t="s">
        <v>18</v>
      </c>
      <c r="E863" s="601"/>
      <c r="F863" s="603"/>
      <c r="G863" s="629"/>
      <c r="H863" s="605"/>
      <c r="I863" s="605"/>
      <c r="J863" s="605"/>
      <c r="K863" s="605"/>
    </row>
    <row r="864" spans="1:11" hidden="1">
      <c r="A864" s="104"/>
      <c r="B864" s="121"/>
      <c r="C864" s="171"/>
      <c r="D864" s="123"/>
      <c r="E864" s="145" t="s">
        <v>397</v>
      </c>
      <c r="F864" s="123"/>
      <c r="G864" s="123">
        <v>0.1</v>
      </c>
      <c r="H864" s="122">
        <v>40</v>
      </c>
      <c r="I864" s="104">
        <v>4</v>
      </c>
      <c r="J864" s="172">
        <v>50</v>
      </c>
      <c r="K864" s="129">
        <v>200</v>
      </c>
    </row>
    <row r="865" spans="1:11" hidden="1">
      <c r="A865" s="131"/>
      <c r="B865" s="103"/>
      <c r="C865" s="169"/>
      <c r="D865" s="152"/>
      <c r="E865" s="145"/>
      <c r="F865" s="152"/>
      <c r="G865" s="152"/>
      <c r="H865" s="153"/>
      <c r="I865" s="131"/>
      <c r="J865" s="149"/>
      <c r="K865" s="129"/>
    </row>
    <row r="866" spans="1:11" hidden="1">
      <c r="A866" s="131"/>
      <c r="B866" s="103"/>
      <c r="C866" s="169"/>
      <c r="D866" s="152"/>
      <c r="E866" s="145"/>
      <c r="F866" s="152"/>
      <c r="G866" s="152"/>
      <c r="H866" s="153"/>
      <c r="I866" s="131"/>
      <c r="J866" s="149"/>
      <c r="K866" s="129"/>
    </row>
    <row r="867" spans="1:11" hidden="1">
      <c r="A867" s="131"/>
      <c r="B867" s="103"/>
      <c r="C867" s="169"/>
      <c r="D867" s="152"/>
      <c r="E867" s="145"/>
      <c r="F867" s="152"/>
      <c r="G867" s="152"/>
      <c r="H867" s="153"/>
      <c r="I867" s="131"/>
      <c r="J867" s="149"/>
      <c r="K867" s="129"/>
    </row>
    <row r="868" spans="1:11" hidden="1">
      <c r="A868" s="131"/>
      <c r="B868" s="103"/>
      <c r="C868" s="169"/>
      <c r="D868" s="152"/>
      <c r="E868" s="145"/>
      <c r="F868" s="152"/>
      <c r="G868" s="152"/>
      <c r="H868" s="153"/>
      <c r="I868" s="131"/>
      <c r="J868" s="149"/>
      <c r="K868" s="129"/>
    </row>
    <row r="869" spans="1:11" ht="13.5" hidden="1" thickBot="1">
      <c r="A869" s="127"/>
      <c r="B869" s="124" t="s">
        <v>368</v>
      </c>
      <c r="C869" s="170" t="s">
        <v>368</v>
      </c>
      <c r="D869" s="126" t="s">
        <v>368</v>
      </c>
      <c r="E869" s="146" t="s">
        <v>368</v>
      </c>
      <c r="F869" s="126"/>
      <c r="G869" s="126"/>
      <c r="H869" s="153"/>
      <c r="I869" s="131"/>
      <c r="J869" s="149"/>
      <c r="K869" s="129" t="s">
        <v>368</v>
      </c>
    </row>
    <row r="870" spans="1:11" ht="13.5" hidden="1" thickBot="1">
      <c r="A870" s="141"/>
      <c r="B870" s="141"/>
      <c r="C870" s="141"/>
      <c r="D870" s="141"/>
      <c r="E870" s="132" t="s">
        <v>375</v>
      </c>
      <c r="F870" s="120"/>
      <c r="G870" s="120"/>
      <c r="H870" s="137"/>
      <c r="I870" s="137"/>
      <c r="J870" s="140"/>
      <c r="K870" s="135">
        <f>SUM(K864:K868)</f>
        <v>200</v>
      </c>
    </row>
    <row r="871" spans="1:11" ht="13.5" hidden="1" thickBot="1">
      <c r="A871" s="141"/>
      <c r="B871" s="141"/>
      <c r="C871" s="141"/>
      <c r="D871" s="141"/>
      <c r="E871" s="132" t="s">
        <v>376</v>
      </c>
      <c r="F871" s="120"/>
      <c r="G871" s="120"/>
      <c r="H871" s="137"/>
      <c r="I871" s="137"/>
      <c r="J871" s="140"/>
      <c r="K871" s="135">
        <f>K870</f>
        <v>200</v>
      </c>
    </row>
    <row r="872" spans="1:11" hidden="1">
      <c r="A872" s="141"/>
      <c r="B872" s="141"/>
      <c r="C872" s="141"/>
      <c r="D872" s="141"/>
      <c r="E872" s="119"/>
      <c r="F872" s="119"/>
      <c r="G872" s="119"/>
      <c r="H872" s="119"/>
      <c r="I872" s="119"/>
      <c r="J872" s="119"/>
      <c r="K872" s="119"/>
    </row>
    <row r="873" spans="1:11" ht="13.5" hidden="1" thickBot="1">
      <c r="A873" s="142" t="s">
        <v>26</v>
      </c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</row>
    <row r="874" spans="1:11" ht="13.5" hidden="1" thickBot="1">
      <c r="A874" s="104" t="s">
        <v>8</v>
      </c>
      <c r="B874" s="596" t="s">
        <v>9</v>
      </c>
      <c r="C874" s="596"/>
      <c r="D874" s="597"/>
      <c r="E874" s="598" t="s">
        <v>10</v>
      </c>
      <c r="F874" s="599"/>
      <c r="G874" s="600"/>
      <c r="H874" s="599" t="s">
        <v>11</v>
      </c>
      <c r="I874" s="604" t="s">
        <v>27</v>
      </c>
      <c r="J874" s="599" t="s">
        <v>28</v>
      </c>
      <c r="K874" s="604" t="s">
        <v>14</v>
      </c>
    </row>
    <row r="875" spans="1:11" ht="13.5" hidden="1" thickBot="1">
      <c r="A875" s="127" t="s">
        <v>15</v>
      </c>
      <c r="B875" s="167" t="s">
        <v>16</v>
      </c>
      <c r="C875" s="168" t="s">
        <v>17</v>
      </c>
      <c r="D875" s="166" t="s">
        <v>18</v>
      </c>
      <c r="E875" s="601"/>
      <c r="F875" s="602"/>
      <c r="G875" s="603"/>
      <c r="H875" s="602"/>
      <c r="I875" s="605"/>
      <c r="J875" s="602"/>
      <c r="K875" s="605"/>
    </row>
    <row r="876" spans="1:11" hidden="1">
      <c r="A876" s="104"/>
      <c r="B876" s="103"/>
      <c r="C876" s="169"/>
      <c r="D876" s="152"/>
      <c r="E876" s="145" t="s">
        <v>398</v>
      </c>
      <c r="F876" s="153"/>
      <c r="G876" s="152"/>
      <c r="H876" s="103"/>
      <c r="I876" s="104">
        <v>1</v>
      </c>
      <c r="J876" s="129">
        <v>17633</v>
      </c>
      <c r="K876" s="129">
        <f>J876*I876</f>
        <v>17633</v>
      </c>
    </row>
    <row r="877" spans="1:11" hidden="1">
      <c r="A877" s="131"/>
      <c r="B877" s="103"/>
      <c r="C877" s="169"/>
      <c r="D877" s="152"/>
      <c r="E877" s="145"/>
      <c r="F877" s="153"/>
      <c r="G877" s="152"/>
      <c r="H877" s="103"/>
      <c r="I877" s="131"/>
      <c r="J877" s="129"/>
      <c r="K877" s="129"/>
    </row>
    <row r="878" spans="1:11" hidden="1">
      <c r="A878" s="131"/>
      <c r="B878" s="103"/>
      <c r="C878" s="169"/>
      <c r="D878" s="152"/>
      <c r="E878" s="145"/>
      <c r="F878" s="153"/>
      <c r="G878" s="152"/>
      <c r="H878" s="103"/>
      <c r="I878" s="131"/>
      <c r="J878" s="129"/>
      <c r="K878" s="129"/>
    </row>
    <row r="879" spans="1:11" hidden="1">
      <c r="A879" s="131"/>
      <c r="B879" s="103" t="s">
        <v>368</v>
      </c>
      <c r="C879" s="169" t="s">
        <v>368</v>
      </c>
      <c r="D879" s="152" t="s">
        <v>368</v>
      </c>
      <c r="E879" s="145" t="s">
        <v>368</v>
      </c>
      <c r="F879" s="153"/>
      <c r="G879" s="152"/>
      <c r="H879" s="103" t="s">
        <v>368</v>
      </c>
      <c r="I879" s="131"/>
      <c r="J879" s="129" t="s">
        <v>368</v>
      </c>
      <c r="K879" s="129" t="s">
        <v>368</v>
      </c>
    </row>
    <row r="880" spans="1:11" hidden="1">
      <c r="A880" s="131"/>
      <c r="B880" s="103" t="s">
        <v>368</v>
      </c>
      <c r="C880" s="169" t="s">
        <v>368</v>
      </c>
      <c r="D880" s="152" t="s">
        <v>368</v>
      </c>
      <c r="E880" s="145" t="s">
        <v>368</v>
      </c>
      <c r="F880" s="153"/>
      <c r="G880" s="152"/>
      <c r="H880" s="103" t="s">
        <v>368</v>
      </c>
      <c r="I880" s="131"/>
      <c r="J880" s="129" t="s">
        <v>368</v>
      </c>
      <c r="K880" s="129" t="s">
        <v>368</v>
      </c>
    </row>
    <row r="881" spans="1:11" hidden="1">
      <c r="A881" s="131"/>
      <c r="B881" s="103" t="s">
        <v>368</v>
      </c>
      <c r="C881" s="169" t="s">
        <v>368</v>
      </c>
      <c r="D881" s="152" t="s">
        <v>368</v>
      </c>
      <c r="E881" s="145" t="s">
        <v>368</v>
      </c>
      <c r="F881" s="153"/>
      <c r="G881" s="152"/>
      <c r="H881" s="103" t="s">
        <v>368</v>
      </c>
      <c r="I881" s="131"/>
      <c r="J881" s="129" t="s">
        <v>368</v>
      </c>
      <c r="K881" s="129" t="s">
        <v>368</v>
      </c>
    </row>
    <row r="882" spans="1:11" hidden="1">
      <c r="A882" s="131"/>
      <c r="B882" s="103" t="s">
        <v>368</v>
      </c>
      <c r="C882" s="169" t="s">
        <v>368</v>
      </c>
      <c r="D882" s="152" t="s">
        <v>368</v>
      </c>
      <c r="E882" s="145" t="s">
        <v>368</v>
      </c>
      <c r="F882" s="153"/>
      <c r="G882" s="152"/>
      <c r="H882" s="103" t="s">
        <v>368</v>
      </c>
      <c r="I882" s="131"/>
      <c r="J882" s="129" t="s">
        <v>368</v>
      </c>
      <c r="K882" s="129" t="s">
        <v>368</v>
      </c>
    </row>
    <row r="883" spans="1:11" hidden="1">
      <c r="A883" s="131"/>
      <c r="B883" s="103" t="s">
        <v>368</v>
      </c>
      <c r="C883" s="169" t="s">
        <v>368</v>
      </c>
      <c r="D883" s="152" t="s">
        <v>368</v>
      </c>
      <c r="E883" s="145" t="s">
        <v>368</v>
      </c>
      <c r="F883" s="153"/>
      <c r="G883" s="152"/>
      <c r="H883" s="103" t="s">
        <v>368</v>
      </c>
      <c r="I883" s="131"/>
      <c r="J883" s="129" t="s">
        <v>368</v>
      </c>
      <c r="K883" s="129" t="s">
        <v>368</v>
      </c>
    </row>
    <row r="884" spans="1:11" hidden="1">
      <c r="A884" s="131"/>
      <c r="B884" s="103" t="s">
        <v>368</v>
      </c>
      <c r="C884" s="169" t="s">
        <v>368</v>
      </c>
      <c r="D884" s="152" t="s">
        <v>368</v>
      </c>
      <c r="E884" s="145" t="s">
        <v>368</v>
      </c>
      <c r="F884" s="153"/>
      <c r="G884" s="152"/>
      <c r="H884" s="103" t="s">
        <v>368</v>
      </c>
      <c r="I884" s="131"/>
      <c r="J884" s="129" t="s">
        <v>368</v>
      </c>
      <c r="K884" s="129" t="s">
        <v>368</v>
      </c>
    </row>
    <row r="885" spans="1:11" ht="13.5" hidden="1" thickBot="1">
      <c r="A885" s="127"/>
      <c r="B885" s="124" t="s">
        <v>368</v>
      </c>
      <c r="C885" s="170" t="s">
        <v>368</v>
      </c>
      <c r="D885" s="126" t="s">
        <v>368</v>
      </c>
      <c r="E885" s="146" t="s">
        <v>368</v>
      </c>
      <c r="F885" s="125"/>
      <c r="G885" s="126"/>
      <c r="H885" s="124" t="s">
        <v>368</v>
      </c>
      <c r="I885" s="127"/>
      <c r="J885" s="155" t="s">
        <v>368</v>
      </c>
      <c r="K885" s="155" t="s">
        <v>368</v>
      </c>
    </row>
    <row r="886" spans="1:11" ht="13.5" hidden="1" thickBot="1">
      <c r="A886" s="141"/>
      <c r="B886" s="141"/>
      <c r="C886" s="141"/>
      <c r="D886" s="141"/>
      <c r="E886" s="132" t="s">
        <v>29</v>
      </c>
      <c r="F886" s="120"/>
      <c r="G886" s="120"/>
      <c r="H886" s="120"/>
      <c r="I886" s="120"/>
      <c r="J886" s="134"/>
      <c r="K886" s="155">
        <f>SUM(K876:K880)</f>
        <v>17633</v>
      </c>
    </row>
    <row r="887" spans="1:11" ht="13.5" hidden="1" thickBot="1">
      <c r="A887" s="141"/>
      <c r="B887" s="141"/>
      <c r="C887" s="141"/>
      <c r="D887" s="141"/>
      <c r="E887" s="132" t="s">
        <v>30</v>
      </c>
      <c r="F887" s="120"/>
      <c r="G887" s="120"/>
      <c r="H887" s="137"/>
      <c r="I887" s="137"/>
      <c r="J887" s="140"/>
      <c r="K887" s="135">
        <f>K886</f>
        <v>17633</v>
      </c>
    </row>
    <row r="888" spans="1:11" ht="13.5" hidden="1" thickBot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39"/>
      <c r="K888" s="156"/>
    </row>
    <row r="889" spans="1:11" ht="13.5" hidden="1" thickBot="1">
      <c r="A889" s="141"/>
      <c r="B889" s="141"/>
      <c r="C889" s="141"/>
      <c r="D889" s="141"/>
      <c r="E889" s="174" t="s">
        <v>31</v>
      </c>
      <c r="F889" s="175"/>
      <c r="G889" s="175"/>
      <c r="H889" s="175"/>
      <c r="I889" s="175"/>
      <c r="J889" s="612">
        <f>K887+K871+K859+K848</f>
        <v>435652</v>
      </c>
      <c r="K889" s="613"/>
    </row>
    <row r="890" spans="1:11" ht="13.5" hidden="1" thickBot="1">
      <c r="A890" s="141"/>
      <c r="B890" s="141"/>
      <c r="C890" s="141"/>
      <c r="D890" s="141"/>
      <c r="E890" s="112" t="s">
        <v>32</v>
      </c>
      <c r="F890" s="157"/>
      <c r="G890" s="157"/>
      <c r="H890" s="158">
        <v>0.35</v>
      </c>
      <c r="I890" s="157"/>
      <c r="J890" s="612">
        <f>J889*0.3</f>
        <v>130695.59999999999</v>
      </c>
      <c r="K890" s="613"/>
    </row>
    <row r="891" spans="1:11" ht="13.5" hidden="1" thickBot="1">
      <c r="A891" s="141"/>
      <c r="B891" s="141"/>
      <c r="C891" s="141"/>
      <c r="D891" s="141"/>
      <c r="E891" s="160" t="s">
        <v>33</v>
      </c>
      <c r="F891" s="161"/>
      <c r="G891" s="161"/>
      <c r="H891" s="161"/>
      <c r="I891" s="161"/>
      <c r="J891" s="612">
        <f>J890+J889</f>
        <v>566347.6</v>
      </c>
      <c r="K891" s="613"/>
    </row>
    <row r="892" spans="1:11" hidden="1"/>
    <row r="893" spans="1:11" ht="13.5" hidden="1" thickBot="1"/>
    <row r="894" spans="1:11" ht="18" hidden="1">
      <c r="A894" s="630"/>
      <c r="B894" s="631"/>
      <c r="C894" s="632"/>
      <c r="D894" s="639" t="s">
        <v>0</v>
      </c>
      <c r="E894" s="640"/>
      <c r="F894" s="640"/>
      <c r="G894" s="640"/>
      <c r="H894" s="640"/>
      <c r="I894" s="640"/>
      <c r="J894" s="640"/>
      <c r="K894" s="640"/>
    </row>
    <row r="895" spans="1:11" ht="13.5" hidden="1" thickBot="1">
      <c r="A895" s="633"/>
      <c r="B895" s="634"/>
      <c r="C895" s="635"/>
      <c r="D895" s="106"/>
      <c r="E895" s="107"/>
      <c r="F895" s="107"/>
      <c r="G895" s="107"/>
      <c r="H895" s="107"/>
      <c r="I895" s="107"/>
      <c r="J895" s="107"/>
      <c r="K895" s="107"/>
    </row>
    <row r="896" spans="1:11" ht="15" hidden="1" thickBot="1">
      <c r="A896" s="633"/>
      <c r="B896" s="634"/>
      <c r="C896" s="635"/>
      <c r="D896" s="641" t="str">
        <f>D827</f>
        <v>MUNICIPIO DE RIONEGRO</v>
      </c>
      <c r="E896" s="642"/>
      <c r="F896" s="642"/>
      <c r="G896" s="642"/>
      <c r="H896" s="642"/>
      <c r="I896" s="642"/>
      <c r="J896" s="643"/>
      <c r="K896" s="108" t="s">
        <v>1</v>
      </c>
    </row>
    <row r="897" spans="1:11" ht="41.25" hidden="1" customHeight="1" thickBot="1">
      <c r="A897" s="636"/>
      <c r="B897" s="637"/>
      <c r="C897" s="638"/>
      <c r="D897" s="644" t="str">
        <f>D828</f>
        <v xml:space="preserve">REPOSICION SISTEMA DE ACUEDUCTO  CORREGIMIENTO LLANO DE PALMAS
</v>
      </c>
      <c r="E897" s="645"/>
      <c r="F897" s="645"/>
      <c r="G897" s="645"/>
      <c r="H897" s="645"/>
      <c r="I897" s="645"/>
      <c r="J897" s="646"/>
      <c r="K897" s="109">
        <f>K828</f>
        <v>41202</v>
      </c>
    </row>
    <row r="898" spans="1:11" ht="13.5" hidden="1" thickBot="1">
      <c r="A898" s="647" t="s">
        <v>233</v>
      </c>
      <c r="B898" s="626"/>
      <c r="C898" s="624" t="str">
        <f>C829</f>
        <v>DESARENADOR</v>
      </c>
      <c r="D898" s="624"/>
      <c r="E898" s="624"/>
      <c r="F898" s="624"/>
      <c r="G898" s="625"/>
      <c r="H898" s="626"/>
      <c r="I898" s="626"/>
      <c r="J898" s="163"/>
      <c r="K898" s="111" t="s">
        <v>3</v>
      </c>
    </row>
    <row r="899" spans="1:11" ht="13.5" hidden="1" thickBot="1">
      <c r="A899" s="112" t="s">
        <v>4</v>
      </c>
      <c r="B899" s="627"/>
      <c r="C899" s="628"/>
      <c r="D899" s="112" t="s">
        <v>5</v>
      </c>
      <c r="E899" s="114"/>
      <c r="F899" s="115" t="s">
        <v>411</v>
      </c>
      <c r="G899" s="114"/>
      <c r="H899" s="114"/>
      <c r="I899" s="114"/>
      <c r="J899" s="116"/>
      <c r="K899" s="164" t="s">
        <v>6</v>
      </c>
    </row>
    <row r="900" spans="1:11" hidden="1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</row>
    <row r="901" spans="1:11" ht="13.5" hidden="1" thickBot="1">
      <c r="A901" s="165" t="s">
        <v>7</v>
      </c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</row>
    <row r="902" spans="1:11" ht="13.5" hidden="1" thickBot="1">
      <c r="A902" s="104" t="s">
        <v>8</v>
      </c>
      <c r="B902" s="596" t="s">
        <v>9</v>
      </c>
      <c r="C902" s="596"/>
      <c r="D902" s="597"/>
      <c r="E902" s="598" t="s">
        <v>10</v>
      </c>
      <c r="F902" s="599"/>
      <c r="G902" s="600"/>
      <c r="H902" s="599" t="s">
        <v>11</v>
      </c>
      <c r="I902" s="604" t="s">
        <v>12</v>
      </c>
      <c r="J902" s="599" t="s">
        <v>13</v>
      </c>
      <c r="K902" s="604" t="s">
        <v>14</v>
      </c>
    </row>
    <row r="903" spans="1:11" ht="13.5" hidden="1" thickBot="1">
      <c r="A903" s="127" t="s">
        <v>15</v>
      </c>
      <c r="B903" s="167" t="s">
        <v>16</v>
      </c>
      <c r="C903" s="168" t="s">
        <v>17</v>
      </c>
      <c r="D903" s="166" t="s">
        <v>18</v>
      </c>
      <c r="E903" s="601"/>
      <c r="F903" s="602"/>
      <c r="G903" s="603"/>
      <c r="H903" s="602"/>
      <c r="I903" s="605"/>
      <c r="J903" s="602"/>
      <c r="K903" s="605"/>
    </row>
    <row r="904" spans="1:11" hidden="1">
      <c r="A904" s="104">
        <v>59</v>
      </c>
      <c r="B904" s="103">
        <v>2</v>
      </c>
      <c r="C904" s="169">
        <v>59</v>
      </c>
      <c r="D904" s="152">
        <v>1</v>
      </c>
      <c r="E904" s="145" t="s">
        <v>412</v>
      </c>
      <c r="F904" s="153"/>
      <c r="G904" s="152"/>
      <c r="H904" s="103" t="s">
        <v>11</v>
      </c>
      <c r="I904" s="104">
        <v>1</v>
      </c>
      <c r="J904" s="129">
        <v>343620</v>
      </c>
      <c r="K904" s="129">
        <f>J904</f>
        <v>343620</v>
      </c>
    </row>
    <row r="905" spans="1:11" hidden="1">
      <c r="A905" s="131"/>
      <c r="B905" s="103"/>
      <c r="C905" s="169"/>
      <c r="D905" s="152"/>
      <c r="E905" s="145"/>
      <c r="F905" s="153"/>
      <c r="G905" s="152"/>
      <c r="H905" s="103"/>
      <c r="I905" s="131"/>
      <c r="J905" s="129"/>
      <c r="K905" s="129"/>
    </row>
    <row r="906" spans="1:11" hidden="1">
      <c r="A906" s="131"/>
      <c r="B906" s="103"/>
      <c r="C906" s="169"/>
      <c r="D906" s="152"/>
      <c r="E906" s="145"/>
      <c r="F906" s="153"/>
      <c r="G906" s="152"/>
      <c r="H906" s="103"/>
      <c r="I906" s="131"/>
      <c r="J906" s="129"/>
      <c r="K906" s="129"/>
    </row>
    <row r="907" spans="1:11" hidden="1">
      <c r="A907" s="131"/>
      <c r="B907" s="103"/>
      <c r="C907" s="169"/>
      <c r="D907" s="152"/>
      <c r="E907" s="145"/>
      <c r="F907" s="153"/>
      <c r="G907" s="152"/>
      <c r="H907" s="103"/>
      <c r="I907" s="131"/>
      <c r="J907" s="129"/>
      <c r="K907" s="129"/>
    </row>
    <row r="908" spans="1:11" hidden="1">
      <c r="A908" s="131"/>
      <c r="B908" s="103" t="s">
        <v>368</v>
      </c>
      <c r="C908" s="169" t="s">
        <v>368</v>
      </c>
      <c r="D908" s="152" t="s">
        <v>368</v>
      </c>
      <c r="E908" s="145" t="s">
        <v>368</v>
      </c>
      <c r="F908" s="153"/>
      <c r="G908" s="152"/>
      <c r="H908" s="103" t="s">
        <v>368</v>
      </c>
      <c r="I908" s="131"/>
      <c r="J908" s="129" t="s">
        <v>368</v>
      </c>
      <c r="K908" s="129" t="s">
        <v>368</v>
      </c>
    </row>
    <row r="909" spans="1:11" hidden="1">
      <c r="A909" s="131"/>
      <c r="B909" s="103" t="s">
        <v>368</v>
      </c>
      <c r="C909" s="169" t="s">
        <v>368</v>
      </c>
      <c r="D909" s="152" t="s">
        <v>368</v>
      </c>
      <c r="E909" s="145" t="s">
        <v>368</v>
      </c>
      <c r="F909" s="153"/>
      <c r="G909" s="152"/>
      <c r="H909" s="103" t="s">
        <v>368</v>
      </c>
      <c r="I909" s="131"/>
      <c r="J909" s="129" t="s">
        <v>368</v>
      </c>
      <c r="K909" s="129" t="s">
        <v>368</v>
      </c>
    </row>
    <row r="910" spans="1:11" hidden="1">
      <c r="A910" s="131"/>
      <c r="B910" s="103" t="s">
        <v>368</v>
      </c>
      <c r="C910" s="169" t="s">
        <v>368</v>
      </c>
      <c r="D910" s="152" t="s">
        <v>368</v>
      </c>
      <c r="E910" s="145" t="s">
        <v>368</v>
      </c>
      <c r="F910" s="153"/>
      <c r="G910" s="152"/>
      <c r="H910" s="103" t="s">
        <v>368</v>
      </c>
      <c r="I910" s="131"/>
      <c r="J910" s="129" t="s">
        <v>368</v>
      </c>
      <c r="K910" s="129" t="s">
        <v>368</v>
      </c>
    </row>
    <row r="911" spans="1:11" hidden="1">
      <c r="A911" s="131"/>
      <c r="B911" s="103" t="s">
        <v>368</v>
      </c>
      <c r="C911" s="169" t="s">
        <v>368</v>
      </c>
      <c r="D911" s="152" t="s">
        <v>368</v>
      </c>
      <c r="E911" s="145" t="s">
        <v>368</v>
      </c>
      <c r="F911" s="153"/>
      <c r="G911" s="152"/>
      <c r="H911" s="103" t="s">
        <v>368</v>
      </c>
      <c r="I911" s="131"/>
      <c r="J911" s="129" t="s">
        <v>368</v>
      </c>
      <c r="K911" s="129" t="s">
        <v>368</v>
      </c>
    </row>
    <row r="912" spans="1:11" hidden="1">
      <c r="A912" s="131"/>
      <c r="B912" s="103" t="s">
        <v>368</v>
      </c>
      <c r="C912" s="169" t="s">
        <v>368</v>
      </c>
      <c r="D912" s="152" t="s">
        <v>368</v>
      </c>
      <c r="E912" s="145" t="s">
        <v>368</v>
      </c>
      <c r="F912" s="153"/>
      <c r="G912" s="152"/>
      <c r="H912" s="103" t="s">
        <v>368</v>
      </c>
      <c r="I912" s="131"/>
      <c r="J912" s="129" t="s">
        <v>368</v>
      </c>
      <c r="K912" s="129" t="s">
        <v>368</v>
      </c>
    </row>
    <row r="913" spans="1:11" ht="13.5" hidden="1" thickBot="1">
      <c r="A913" s="127"/>
      <c r="B913" s="124" t="s">
        <v>368</v>
      </c>
      <c r="C913" s="170" t="s">
        <v>368</v>
      </c>
      <c r="D913" s="126" t="s">
        <v>368</v>
      </c>
      <c r="E913" s="146" t="s">
        <v>368</v>
      </c>
      <c r="F913" s="125"/>
      <c r="G913" s="126"/>
      <c r="H913" s="124" t="s">
        <v>368</v>
      </c>
      <c r="I913" s="127"/>
      <c r="J913" s="155" t="s">
        <v>368</v>
      </c>
      <c r="K913" s="155" t="s">
        <v>368</v>
      </c>
    </row>
    <row r="914" spans="1:11" ht="13.5" hidden="1" thickBot="1">
      <c r="A914" s="119"/>
      <c r="B914" s="119"/>
      <c r="C914" s="119"/>
      <c r="D914" s="119"/>
      <c r="E914" s="130" t="s">
        <v>19</v>
      </c>
      <c r="F914" s="119"/>
      <c r="G914" s="119"/>
      <c r="H914" s="120"/>
      <c r="I914" s="120"/>
      <c r="J914" s="134"/>
      <c r="K914" s="155">
        <f>SUM(K904:K908)</f>
        <v>343620</v>
      </c>
    </row>
    <row r="915" spans="1:11" ht="13.5" hidden="1" thickBot="1">
      <c r="A915" s="119"/>
      <c r="B915" s="119"/>
      <c r="C915" s="119"/>
      <c r="D915" s="119"/>
      <c r="E915" s="136" t="s">
        <v>20</v>
      </c>
      <c r="F915" s="137"/>
      <c r="G915" s="137"/>
      <c r="H915" s="137"/>
      <c r="I915" s="138">
        <v>0.05</v>
      </c>
      <c r="J915" s="139"/>
      <c r="K915" s="135">
        <f>K914*0.05</f>
        <v>17181</v>
      </c>
    </row>
    <row r="916" spans="1:11" ht="13.5" hidden="1" thickBot="1">
      <c r="A916" s="119"/>
      <c r="B916" s="141"/>
      <c r="C916" s="141"/>
      <c r="D916" s="141"/>
      <c r="E916" s="132" t="s">
        <v>21</v>
      </c>
      <c r="F916" s="120"/>
      <c r="G916" s="120"/>
      <c r="H916" s="137"/>
      <c r="I916" s="137"/>
      <c r="J916" s="140"/>
      <c r="K916" s="135">
        <f>K915+K914</f>
        <v>360801</v>
      </c>
    </row>
    <row r="917" spans="1:11" ht="13.5" hidden="1" thickBot="1">
      <c r="A917" s="119"/>
      <c r="B917" s="141"/>
      <c r="C917" s="141"/>
      <c r="D917" s="141"/>
      <c r="E917" s="132" t="s">
        <v>22</v>
      </c>
      <c r="F917" s="120"/>
      <c r="G917" s="120"/>
      <c r="H917" s="137"/>
      <c r="I917" s="137"/>
      <c r="J917" s="140"/>
      <c r="K917" s="135">
        <f>K916</f>
        <v>360801</v>
      </c>
    </row>
    <row r="918" spans="1:11" hidden="1">
      <c r="A918" s="119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</row>
    <row r="919" spans="1:11" ht="13.5" hidden="1" thickBot="1">
      <c r="A919" s="142" t="s">
        <v>369</v>
      </c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</row>
    <row r="920" spans="1:11" ht="13.5" hidden="1" thickBot="1">
      <c r="A920" s="104" t="s">
        <v>8</v>
      </c>
      <c r="B920" s="596" t="s">
        <v>9</v>
      </c>
      <c r="C920" s="596"/>
      <c r="D920" s="597"/>
      <c r="E920" s="598" t="s">
        <v>10</v>
      </c>
      <c r="F920" s="599"/>
      <c r="G920" s="600"/>
      <c r="H920" s="599" t="s">
        <v>11</v>
      </c>
      <c r="I920" s="604" t="s">
        <v>12</v>
      </c>
      <c r="J920" s="599" t="s">
        <v>13</v>
      </c>
      <c r="K920" s="604" t="s">
        <v>14</v>
      </c>
    </row>
    <row r="921" spans="1:11" ht="13.5" hidden="1" thickBot="1">
      <c r="A921" s="127" t="s">
        <v>15</v>
      </c>
      <c r="B921" s="167" t="s">
        <v>16</v>
      </c>
      <c r="C921" s="168" t="s">
        <v>17</v>
      </c>
      <c r="D921" s="166" t="s">
        <v>18</v>
      </c>
      <c r="E921" s="601"/>
      <c r="F921" s="602"/>
      <c r="G921" s="603"/>
      <c r="H921" s="602"/>
      <c r="I921" s="605"/>
      <c r="J921" s="602"/>
      <c r="K921" s="605"/>
    </row>
    <row r="922" spans="1:11" hidden="1">
      <c r="A922" s="104"/>
      <c r="B922" s="103"/>
      <c r="C922" s="169"/>
      <c r="D922" s="152"/>
      <c r="E922" s="145" t="s">
        <v>80</v>
      </c>
      <c r="F922" s="153"/>
      <c r="G922" s="152"/>
      <c r="H922" s="103" t="s">
        <v>83</v>
      </c>
      <c r="I922" s="104">
        <v>1</v>
      </c>
      <c r="J922" s="129">
        <v>1200</v>
      </c>
      <c r="K922" s="129">
        <f>J922*I922</f>
        <v>1200</v>
      </c>
    </row>
    <row r="923" spans="1:11" hidden="1">
      <c r="A923" s="131"/>
      <c r="B923" s="103" t="s">
        <v>368</v>
      </c>
      <c r="C923" s="169" t="s">
        <v>368</v>
      </c>
      <c r="D923" s="152" t="s">
        <v>368</v>
      </c>
      <c r="E923" s="145" t="s">
        <v>368</v>
      </c>
      <c r="F923" s="153"/>
      <c r="G923" s="152"/>
      <c r="H923" s="103" t="s">
        <v>368</v>
      </c>
      <c r="I923" s="131"/>
      <c r="J923" s="129" t="s">
        <v>368</v>
      </c>
      <c r="K923" s="129" t="s">
        <v>368</v>
      </c>
    </row>
    <row r="924" spans="1:11" hidden="1">
      <c r="A924" s="131"/>
      <c r="B924" s="103" t="s">
        <v>368</v>
      </c>
      <c r="C924" s="169" t="s">
        <v>368</v>
      </c>
      <c r="D924" s="152" t="s">
        <v>368</v>
      </c>
      <c r="E924" s="145" t="s">
        <v>368</v>
      </c>
      <c r="F924" s="153"/>
      <c r="G924" s="152"/>
      <c r="H924" s="103" t="s">
        <v>368</v>
      </c>
      <c r="I924" s="131"/>
      <c r="J924" s="129" t="s">
        <v>368</v>
      </c>
      <c r="K924" s="129" t="s">
        <v>368</v>
      </c>
    </row>
    <row r="925" spans="1:11" hidden="1">
      <c r="A925" s="131"/>
      <c r="B925" s="103" t="s">
        <v>368</v>
      </c>
      <c r="C925" s="169" t="s">
        <v>368</v>
      </c>
      <c r="D925" s="152" t="s">
        <v>368</v>
      </c>
      <c r="E925" s="145" t="s">
        <v>368</v>
      </c>
      <c r="F925" s="153"/>
      <c r="G925" s="152"/>
      <c r="H925" s="103" t="s">
        <v>368</v>
      </c>
      <c r="I925" s="131"/>
      <c r="J925" s="129" t="s">
        <v>368</v>
      </c>
      <c r="K925" s="129" t="s">
        <v>368</v>
      </c>
    </row>
    <row r="926" spans="1:11" ht="13.5" hidden="1" thickBot="1">
      <c r="A926" s="127"/>
      <c r="B926" s="124" t="s">
        <v>368</v>
      </c>
      <c r="C926" s="170" t="s">
        <v>368</v>
      </c>
      <c r="D926" s="126" t="s">
        <v>368</v>
      </c>
      <c r="E926" s="146" t="s">
        <v>368</v>
      </c>
      <c r="F926" s="125"/>
      <c r="G926" s="126"/>
      <c r="H926" s="124" t="s">
        <v>368</v>
      </c>
      <c r="I926" s="127"/>
      <c r="J926" s="129" t="s">
        <v>368</v>
      </c>
      <c r="K926" s="129" t="s">
        <v>368</v>
      </c>
    </row>
    <row r="927" spans="1:11" ht="13.5" hidden="1" thickBot="1">
      <c r="A927" s="141"/>
      <c r="B927" s="141"/>
      <c r="C927" s="141"/>
      <c r="D927" s="141"/>
      <c r="E927" s="132" t="s">
        <v>380</v>
      </c>
      <c r="F927" s="120"/>
      <c r="G927" s="120"/>
      <c r="H927" s="120"/>
      <c r="I927" s="120"/>
      <c r="J927" s="140"/>
      <c r="K927" s="135">
        <f>SUM(K922:K926)</f>
        <v>1200</v>
      </c>
    </row>
    <row r="928" spans="1:11" ht="13.5" hidden="1" thickBot="1">
      <c r="A928" s="141"/>
      <c r="B928" s="141"/>
      <c r="C928" s="141"/>
      <c r="D928" s="141"/>
      <c r="E928" s="132" t="s">
        <v>370</v>
      </c>
      <c r="F928" s="120"/>
      <c r="G928" s="120"/>
      <c r="H928" s="137"/>
      <c r="I928" s="137"/>
      <c r="J928" s="140"/>
      <c r="K928" s="135">
        <f>K927</f>
        <v>1200</v>
      </c>
    </row>
    <row r="929" spans="1:11" hidden="1">
      <c r="A929" s="141"/>
      <c r="B929" s="141"/>
      <c r="C929" s="141"/>
      <c r="D929" s="141"/>
      <c r="E929" s="119"/>
      <c r="F929" s="119"/>
      <c r="G929" s="119"/>
      <c r="H929" s="119"/>
      <c r="I929" s="119"/>
      <c r="J929" s="148"/>
      <c r="K929" s="149"/>
    </row>
    <row r="930" spans="1:11" ht="13.5" hidden="1" thickBot="1">
      <c r="A930" s="142" t="s">
        <v>371</v>
      </c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</row>
    <row r="931" spans="1:11" ht="13.5" hidden="1" thickBot="1">
      <c r="A931" s="104" t="s">
        <v>8</v>
      </c>
      <c r="B931" s="596" t="s">
        <v>9</v>
      </c>
      <c r="C931" s="596"/>
      <c r="D931" s="597"/>
      <c r="E931" s="598" t="s">
        <v>10</v>
      </c>
      <c r="F931" s="600"/>
      <c r="G931" s="622" t="s">
        <v>372</v>
      </c>
      <c r="H931" s="604" t="s">
        <v>373</v>
      </c>
      <c r="I931" s="604" t="s">
        <v>374</v>
      </c>
      <c r="J931" s="604" t="s">
        <v>28</v>
      </c>
      <c r="K931" s="604" t="s">
        <v>13</v>
      </c>
    </row>
    <row r="932" spans="1:11" ht="13.5" hidden="1" thickBot="1">
      <c r="A932" s="127" t="s">
        <v>15</v>
      </c>
      <c r="B932" s="167" t="s">
        <v>16</v>
      </c>
      <c r="C932" s="168" t="s">
        <v>17</v>
      </c>
      <c r="D932" s="166" t="s">
        <v>18</v>
      </c>
      <c r="E932" s="601"/>
      <c r="F932" s="603"/>
      <c r="G932" s="629"/>
      <c r="H932" s="605"/>
      <c r="I932" s="605"/>
      <c r="J932" s="605"/>
      <c r="K932" s="605"/>
    </row>
    <row r="933" spans="1:11" hidden="1">
      <c r="A933" s="104"/>
      <c r="B933" s="121"/>
      <c r="C933" s="171"/>
      <c r="D933" s="123"/>
      <c r="E933" s="145" t="s">
        <v>397</v>
      </c>
      <c r="F933" s="123"/>
      <c r="G933" s="123">
        <v>0.1</v>
      </c>
      <c r="H933" s="122">
        <v>40</v>
      </c>
      <c r="I933" s="104">
        <v>4</v>
      </c>
      <c r="J933" s="172">
        <v>50</v>
      </c>
      <c r="K933" s="129">
        <v>200</v>
      </c>
    </row>
    <row r="934" spans="1:11" hidden="1">
      <c r="A934" s="131"/>
      <c r="B934" s="103"/>
      <c r="C934" s="169"/>
      <c r="D934" s="152"/>
      <c r="E934" s="145"/>
      <c r="F934" s="152"/>
      <c r="G934" s="152"/>
      <c r="H934" s="153"/>
      <c r="I934" s="131"/>
      <c r="J934" s="149"/>
      <c r="K934" s="129"/>
    </row>
    <row r="935" spans="1:11" hidden="1">
      <c r="A935" s="131"/>
      <c r="B935" s="103"/>
      <c r="C935" s="169"/>
      <c r="D935" s="152"/>
      <c r="E935" s="145"/>
      <c r="F935" s="152"/>
      <c r="G935" s="152"/>
      <c r="H935" s="153"/>
      <c r="I935" s="131"/>
      <c r="J935" s="149"/>
      <c r="K935" s="129"/>
    </row>
    <row r="936" spans="1:11" hidden="1">
      <c r="A936" s="131"/>
      <c r="B936" s="103"/>
      <c r="C936" s="169"/>
      <c r="D936" s="152"/>
      <c r="E936" s="145"/>
      <c r="F936" s="152"/>
      <c r="G936" s="152"/>
      <c r="H936" s="153"/>
      <c r="I936" s="131"/>
      <c r="J936" s="149"/>
      <c r="K936" s="129"/>
    </row>
    <row r="937" spans="1:11" hidden="1">
      <c r="A937" s="131"/>
      <c r="B937" s="103"/>
      <c r="C937" s="169"/>
      <c r="D937" s="152"/>
      <c r="E937" s="145"/>
      <c r="F937" s="152"/>
      <c r="G937" s="152"/>
      <c r="H937" s="153"/>
      <c r="I937" s="131"/>
      <c r="J937" s="149"/>
      <c r="K937" s="129"/>
    </row>
    <row r="938" spans="1:11" ht="13.5" hidden="1" thickBot="1">
      <c r="A938" s="127"/>
      <c r="B938" s="124" t="s">
        <v>368</v>
      </c>
      <c r="C938" s="170" t="s">
        <v>368</v>
      </c>
      <c r="D938" s="126" t="s">
        <v>368</v>
      </c>
      <c r="E938" s="146" t="s">
        <v>368</v>
      </c>
      <c r="F938" s="126"/>
      <c r="G938" s="126"/>
      <c r="H938" s="153"/>
      <c r="I938" s="131"/>
      <c r="J938" s="149"/>
      <c r="K938" s="129" t="s">
        <v>368</v>
      </c>
    </row>
    <row r="939" spans="1:11" ht="13.5" hidden="1" thickBot="1">
      <c r="A939" s="141"/>
      <c r="B939" s="141"/>
      <c r="C939" s="141"/>
      <c r="D939" s="141"/>
      <c r="E939" s="132" t="s">
        <v>375</v>
      </c>
      <c r="F939" s="120"/>
      <c r="G939" s="120"/>
      <c r="H939" s="137"/>
      <c r="I939" s="137"/>
      <c r="J939" s="140"/>
      <c r="K939" s="135">
        <f>SUM(K933:K937)</f>
        <v>200</v>
      </c>
    </row>
    <row r="940" spans="1:11" ht="13.5" hidden="1" thickBot="1">
      <c r="A940" s="141"/>
      <c r="B940" s="141"/>
      <c r="C940" s="141"/>
      <c r="D940" s="141"/>
      <c r="E940" s="132" t="s">
        <v>376</v>
      </c>
      <c r="F940" s="120"/>
      <c r="G940" s="120"/>
      <c r="H940" s="137"/>
      <c r="I940" s="137"/>
      <c r="J940" s="140"/>
      <c r="K940" s="135">
        <f>K939</f>
        <v>200</v>
      </c>
    </row>
    <row r="941" spans="1:11" hidden="1">
      <c r="A941" s="141"/>
      <c r="B941" s="141"/>
      <c r="C941" s="141"/>
      <c r="D941" s="141"/>
      <c r="E941" s="119"/>
      <c r="F941" s="119"/>
      <c r="G941" s="119"/>
      <c r="H941" s="119"/>
      <c r="I941" s="119"/>
      <c r="J941" s="119"/>
      <c r="K941" s="119"/>
    </row>
    <row r="942" spans="1:11" ht="13.5" hidden="1" thickBot="1">
      <c r="A942" s="142" t="s">
        <v>26</v>
      </c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</row>
    <row r="943" spans="1:11" ht="13.5" hidden="1" thickBot="1">
      <c r="A943" s="104" t="s">
        <v>8</v>
      </c>
      <c r="B943" s="596" t="s">
        <v>9</v>
      </c>
      <c r="C943" s="596"/>
      <c r="D943" s="597"/>
      <c r="E943" s="598" t="s">
        <v>10</v>
      </c>
      <c r="F943" s="599"/>
      <c r="G943" s="600"/>
      <c r="H943" s="599" t="s">
        <v>11</v>
      </c>
      <c r="I943" s="604" t="s">
        <v>27</v>
      </c>
      <c r="J943" s="599" t="s">
        <v>28</v>
      </c>
      <c r="K943" s="604" t="s">
        <v>14</v>
      </c>
    </row>
    <row r="944" spans="1:11" ht="13.5" hidden="1" thickBot="1">
      <c r="A944" s="127" t="s">
        <v>15</v>
      </c>
      <c r="B944" s="167" t="s">
        <v>16</v>
      </c>
      <c r="C944" s="168" t="s">
        <v>17</v>
      </c>
      <c r="D944" s="166" t="s">
        <v>18</v>
      </c>
      <c r="E944" s="601"/>
      <c r="F944" s="602"/>
      <c r="G944" s="603"/>
      <c r="H944" s="602"/>
      <c r="I944" s="605"/>
      <c r="J944" s="602"/>
      <c r="K944" s="605"/>
    </row>
    <row r="945" spans="1:11" hidden="1">
      <c r="A945" s="104"/>
      <c r="B945" s="103"/>
      <c r="C945" s="169"/>
      <c r="D945" s="152"/>
      <c r="E945" s="145" t="s">
        <v>398</v>
      </c>
      <c r="F945" s="153"/>
      <c r="G945" s="152"/>
      <c r="H945" s="103"/>
      <c r="I945" s="104">
        <v>1</v>
      </c>
      <c r="J945" s="129">
        <v>17633</v>
      </c>
      <c r="K945" s="129">
        <f>J945*I945</f>
        <v>17633</v>
      </c>
    </row>
    <row r="946" spans="1:11" hidden="1">
      <c r="A946" s="131"/>
      <c r="B946" s="103"/>
      <c r="C946" s="169"/>
      <c r="D946" s="152"/>
      <c r="E946" s="145"/>
      <c r="F946" s="153"/>
      <c r="G946" s="152"/>
      <c r="H946" s="103"/>
      <c r="I946" s="131"/>
      <c r="J946" s="129"/>
      <c r="K946" s="129"/>
    </row>
    <row r="947" spans="1:11" hidden="1">
      <c r="A947" s="131"/>
      <c r="B947" s="103"/>
      <c r="C947" s="169"/>
      <c r="D947" s="152"/>
      <c r="E947" s="145"/>
      <c r="F947" s="153"/>
      <c r="G947" s="152"/>
      <c r="H947" s="103"/>
      <c r="I947" s="131"/>
      <c r="J947" s="129"/>
      <c r="K947" s="129"/>
    </row>
    <row r="948" spans="1:11" hidden="1">
      <c r="A948" s="131"/>
      <c r="B948" s="103" t="s">
        <v>368</v>
      </c>
      <c r="C948" s="169" t="s">
        <v>368</v>
      </c>
      <c r="D948" s="152" t="s">
        <v>368</v>
      </c>
      <c r="E948" s="145" t="s">
        <v>368</v>
      </c>
      <c r="F948" s="153"/>
      <c r="G948" s="152"/>
      <c r="H948" s="103" t="s">
        <v>368</v>
      </c>
      <c r="I948" s="131"/>
      <c r="J948" s="129" t="s">
        <v>368</v>
      </c>
      <c r="K948" s="129" t="s">
        <v>368</v>
      </c>
    </row>
    <row r="949" spans="1:11" hidden="1">
      <c r="A949" s="131"/>
      <c r="B949" s="103" t="s">
        <v>368</v>
      </c>
      <c r="C949" s="169" t="s">
        <v>368</v>
      </c>
      <c r="D949" s="152" t="s">
        <v>368</v>
      </c>
      <c r="E949" s="145" t="s">
        <v>368</v>
      </c>
      <c r="F949" s="153"/>
      <c r="G949" s="152"/>
      <c r="H949" s="103" t="s">
        <v>368</v>
      </c>
      <c r="I949" s="131"/>
      <c r="J949" s="129" t="s">
        <v>368</v>
      </c>
      <c r="K949" s="129" t="s">
        <v>368</v>
      </c>
    </row>
    <row r="950" spans="1:11" hidden="1">
      <c r="A950" s="131"/>
      <c r="B950" s="103" t="s">
        <v>368</v>
      </c>
      <c r="C950" s="169" t="s">
        <v>368</v>
      </c>
      <c r="D950" s="152" t="s">
        <v>368</v>
      </c>
      <c r="E950" s="145" t="s">
        <v>368</v>
      </c>
      <c r="F950" s="153"/>
      <c r="G950" s="152"/>
      <c r="H950" s="103" t="s">
        <v>368</v>
      </c>
      <c r="I950" s="131"/>
      <c r="J950" s="129" t="s">
        <v>368</v>
      </c>
      <c r="K950" s="129" t="s">
        <v>368</v>
      </c>
    </row>
    <row r="951" spans="1:11" hidden="1">
      <c r="A951" s="131"/>
      <c r="B951" s="103" t="s">
        <v>368</v>
      </c>
      <c r="C951" s="169" t="s">
        <v>368</v>
      </c>
      <c r="D951" s="152" t="s">
        <v>368</v>
      </c>
      <c r="E951" s="145" t="s">
        <v>368</v>
      </c>
      <c r="F951" s="153"/>
      <c r="G951" s="152"/>
      <c r="H951" s="103" t="s">
        <v>368</v>
      </c>
      <c r="I951" s="131"/>
      <c r="J951" s="129" t="s">
        <v>368</v>
      </c>
      <c r="K951" s="129" t="s">
        <v>368</v>
      </c>
    </row>
    <row r="952" spans="1:11" hidden="1">
      <c r="A952" s="131"/>
      <c r="B952" s="103" t="s">
        <v>368</v>
      </c>
      <c r="C952" s="169" t="s">
        <v>368</v>
      </c>
      <c r="D952" s="152" t="s">
        <v>368</v>
      </c>
      <c r="E952" s="145" t="s">
        <v>368</v>
      </c>
      <c r="F952" s="153"/>
      <c r="G952" s="152"/>
      <c r="H952" s="103" t="s">
        <v>368</v>
      </c>
      <c r="I952" s="131"/>
      <c r="J952" s="129" t="s">
        <v>368</v>
      </c>
      <c r="K952" s="129" t="s">
        <v>368</v>
      </c>
    </row>
    <row r="953" spans="1:11" hidden="1">
      <c r="A953" s="131"/>
      <c r="B953" s="103" t="s">
        <v>368</v>
      </c>
      <c r="C953" s="169" t="s">
        <v>368</v>
      </c>
      <c r="D953" s="152" t="s">
        <v>368</v>
      </c>
      <c r="E953" s="145" t="s">
        <v>368</v>
      </c>
      <c r="F953" s="153"/>
      <c r="G953" s="152"/>
      <c r="H953" s="103" t="s">
        <v>368</v>
      </c>
      <c r="I953" s="131"/>
      <c r="J953" s="129" t="s">
        <v>368</v>
      </c>
      <c r="K953" s="129" t="s">
        <v>368</v>
      </c>
    </row>
    <row r="954" spans="1:11" ht="13.5" hidden="1" thickBot="1">
      <c r="A954" s="127"/>
      <c r="B954" s="124" t="s">
        <v>368</v>
      </c>
      <c r="C954" s="170" t="s">
        <v>368</v>
      </c>
      <c r="D954" s="126" t="s">
        <v>368</v>
      </c>
      <c r="E954" s="146" t="s">
        <v>368</v>
      </c>
      <c r="F954" s="125"/>
      <c r="G954" s="126"/>
      <c r="H954" s="124" t="s">
        <v>368</v>
      </c>
      <c r="I954" s="127"/>
      <c r="J954" s="155" t="s">
        <v>368</v>
      </c>
      <c r="K954" s="155" t="s">
        <v>368</v>
      </c>
    </row>
    <row r="955" spans="1:11" ht="13.5" hidden="1" thickBot="1">
      <c r="A955" s="141"/>
      <c r="B955" s="141"/>
      <c r="C955" s="141"/>
      <c r="D955" s="141"/>
      <c r="E955" s="132" t="s">
        <v>29</v>
      </c>
      <c r="F955" s="120"/>
      <c r="G955" s="120"/>
      <c r="H955" s="120"/>
      <c r="I955" s="120"/>
      <c r="J955" s="134"/>
      <c r="K955" s="155">
        <f>SUM(K945:K949)</f>
        <v>17633</v>
      </c>
    </row>
    <row r="956" spans="1:11" ht="13.5" hidden="1" thickBot="1">
      <c r="A956" s="141"/>
      <c r="B956" s="141"/>
      <c r="C956" s="141"/>
      <c r="D956" s="141"/>
      <c r="E956" s="132" t="s">
        <v>30</v>
      </c>
      <c r="F956" s="120"/>
      <c r="G956" s="120"/>
      <c r="H956" s="137"/>
      <c r="I956" s="137"/>
      <c r="J956" s="140"/>
      <c r="K956" s="135">
        <f>K955</f>
        <v>17633</v>
      </c>
    </row>
    <row r="957" spans="1:11" ht="13.5" hidden="1" thickBot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39"/>
      <c r="K957" s="156"/>
    </row>
    <row r="958" spans="1:11" ht="13.5" hidden="1" thickBot="1">
      <c r="A958" s="141"/>
      <c r="B958" s="141"/>
      <c r="C958" s="141"/>
      <c r="D958" s="141"/>
      <c r="E958" s="174" t="s">
        <v>31</v>
      </c>
      <c r="F958" s="175"/>
      <c r="G958" s="175"/>
      <c r="H958" s="175"/>
      <c r="I958" s="175"/>
      <c r="J958" s="612">
        <f>K956+K940+K928+K917</f>
        <v>379834</v>
      </c>
      <c r="K958" s="613"/>
    </row>
    <row r="959" spans="1:11" ht="13.5" hidden="1" thickBot="1">
      <c r="A959" s="141"/>
      <c r="B959" s="141"/>
      <c r="C959" s="141"/>
      <c r="D959" s="141"/>
      <c r="E959" s="112" t="s">
        <v>32</v>
      </c>
      <c r="F959" s="157"/>
      <c r="G959" s="157"/>
      <c r="H959" s="158">
        <v>0.35</v>
      </c>
      <c r="I959" s="157"/>
      <c r="J959" s="612">
        <f>J958*0.3</f>
        <v>113950.2</v>
      </c>
      <c r="K959" s="613"/>
    </row>
    <row r="960" spans="1:11" ht="13.5" hidden="1" thickBot="1">
      <c r="A960" s="141"/>
      <c r="B960" s="141"/>
      <c r="C960" s="141"/>
      <c r="D960" s="141"/>
      <c r="E960" s="160" t="s">
        <v>33</v>
      </c>
      <c r="F960" s="161"/>
      <c r="G960" s="161"/>
      <c r="H960" s="161"/>
      <c r="I960" s="161"/>
      <c r="J960" s="612">
        <f>J959+J958</f>
        <v>493784.2</v>
      </c>
      <c r="K960" s="613"/>
    </row>
    <row r="961" spans="1:11" hidden="1"/>
    <row r="962" spans="1:11" ht="13.5" hidden="1" thickBot="1"/>
    <row r="963" spans="1:11" ht="18" hidden="1">
      <c r="A963" s="630"/>
      <c r="B963" s="631"/>
      <c r="C963" s="632"/>
      <c r="D963" s="639" t="s">
        <v>0</v>
      </c>
      <c r="E963" s="640"/>
      <c r="F963" s="640"/>
      <c r="G963" s="640"/>
      <c r="H963" s="640"/>
      <c r="I963" s="640"/>
      <c r="J963" s="640"/>
      <c r="K963" s="640"/>
    </row>
    <row r="964" spans="1:11" ht="13.5" hidden="1" thickBot="1">
      <c r="A964" s="633"/>
      <c r="B964" s="634"/>
      <c r="C964" s="635"/>
      <c r="D964" s="106"/>
      <c r="E964" s="107"/>
      <c r="F964" s="107"/>
      <c r="G964" s="107"/>
      <c r="H964" s="107"/>
      <c r="I964" s="107"/>
      <c r="J964" s="107"/>
      <c r="K964" s="107"/>
    </row>
    <row r="965" spans="1:11" ht="15" hidden="1" thickBot="1">
      <c r="A965" s="633"/>
      <c r="B965" s="634"/>
      <c r="C965" s="635"/>
      <c r="D965" s="641" t="str">
        <f>D896</f>
        <v>MUNICIPIO DE RIONEGRO</v>
      </c>
      <c r="E965" s="642"/>
      <c r="F965" s="642"/>
      <c r="G965" s="642"/>
      <c r="H965" s="642"/>
      <c r="I965" s="642"/>
      <c r="J965" s="643"/>
      <c r="K965" s="108" t="s">
        <v>1</v>
      </c>
    </row>
    <row r="966" spans="1:11" ht="37.5" hidden="1" customHeight="1" thickBot="1">
      <c r="A966" s="636"/>
      <c r="B966" s="637"/>
      <c r="C966" s="638"/>
      <c r="D966" s="644" t="str">
        <f>D897</f>
        <v xml:space="preserve">REPOSICION SISTEMA DE ACUEDUCTO  CORREGIMIENTO LLANO DE PALMAS
</v>
      </c>
      <c r="E966" s="645"/>
      <c r="F966" s="645"/>
      <c r="G966" s="645"/>
      <c r="H966" s="645"/>
      <c r="I966" s="645"/>
      <c r="J966" s="646"/>
      <c r="K966" s="109">
        <f>K897</f>
        <v>41202</v>
      </c>
    </row>
    <row r="967" spans="1:11" ht="13.5" hidden="1" thickBot="1">
      <c r="A967" s="647" t="s">
        <v>233</v>
      </c>
      <c r="B967" s="626"/>
      <c r="C967" s="624" t="str">
        <f>C898</f>
        <v>DESARENADOR</v>
      </c>
      <c r="D967" s="624"/>
      <c r="E967" s="624"/>
      <c r="F967" s="624"/>
      <c r="G967" s="625"/>
      <c r="H967" s="626"/>
      <c r="I967" s="626"/>
      <c r="J967" s="163"/>
      <c r="K967" s="111" t="s">
        <v>3</v>
      </c>
    </row>
    <row r="968" spans="1:11" ht="13.5" hidden="1" thickBot="1">
      <c r="A968" s="112" t="s">
        <v>4</v>
      </c>
      <c r="B968" s="684"/>
      <c r="C968" s="685"/>
      <c r="D968" s="112" t="s">
        <v>5</v>
      </c>
      <c r="E968" s="114"/>
      <c r="F968" s="115" t="s">
        <v>413</v>
      </c>
      <c r="G968" s="114"/>
      <c r="H968" s="114"/>
      <c r="I968" s="114"/>
      <c r="J968" s="116"/>
      <c r="K968" s="113" t="s">
        <v>94</v>
      </c>
    </row>
    <row r="969" spans="1:11" hidden="1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</row>
    <row r="970" spans="1:11" ht="13.5" hidden="1" thickBot="1">
      <c r="A970" s="165" t="s">
        <v>7</v>
      </c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</row>
    <row r="971" spans="1:11" ht="13.5" hidden="1" thickBot="1">
      <c r="A971" s="104" t="s">
        <v>8</v>
      </c>
      <c r="B971" s="596" t="s">
        <v>9</v>
      </c>
      <c r="C971" s="596"/>
      <c r="D971" s="597"/>
      <c r="E971" s="598" t="s">
        <v>10</v>
      </c>
      <c r="F971" s="599"/>
      <c r="G971" s="600"/>
      <c r="H971" s="599" t="s">
        <v>11</v>
      </c>
      <c r="I971" s="604" t="s">
        <v>12</v>
      </c>
      <c r="J971" s="599" t="s">
        <v>13</v>
      </c>
      <c r="K971" s="604" t="s">
        <v>14</v>
      </c>
    </row>
    <row r="972" spans="1:11" ht="13.5" hidden="1" thickBot="1">
      <c r="A972" s="127" t="s">
        <v>15</v>
      </c>
      <c r="B972" s="167" t="s">
        <v>16</v>
      </c>
      <c r="C972" s="168" t="s">
        <v>17</v>
      </c>
      <c r="D972" s="166" t="s">
        <v>18</v>
      </c>
      <c r="E972" s="601"/>
      <c r="F972" s="602"/>
      <c r="G972" s="603"/>
      <c r="H972" s="602"/>
      <c r="I972" s="605"/>
      <c r="J972" s="602"/>
      <c r="K972" s="605"/>
    </row>
    <row r="973" spans="1:11" hidden="1">
      <c r="A973" s="104"/>
      <c r="B973" s="103"/>
      <c r="C973" s="169"/>
      <c r="D973" s="152"/>
      <c r="E973" s="145" t="s">
        <v>414</v>
      </c>
      <c r="F973" s="153"/>
      <c r="G973" s="152"/>
      <c r="H973" s="103" t="s">
        <v>94</v>
      </c>
      <c r="I973" s="104">
        <v>1</v>
      </c>
      <c r="J973" s="129">
        <v>93854</v>
      </c>
      <c r="K973" s="129">
        <f>J973*I973</f>
        <v>93854</v>
      </c>
    </row>
    <row r="974" spans="1:11" hidden="1">
      <c r="A974" s="131"/>
      <c r="B974" s="103" t="s">
        <v>368</v>
      </c>
      <c r="C974" s="169" t="s">
        <v>368</v>
      </c>
      <c r="D974" s="152" t="s">
        <v>368</v>
      </c>
      <c r="E974" s="1" t="s">
        <v>403</v>
      </c>
      <c r="F974" s="153"/>
      <c r="G974" s="152"/>
      <c r="H974" s="103" t="s">
        <v>94</v>
      </c>
      <c r="I974" s="131">
        <v>0.02</v>
      </c>
      <c r="J974" s="129">
        <v>19140</v>
      </c>
      <c r="K974" s="129">
        <f>J974*I974</f>
        <v>382.8</v>
      </c>
    </row>
    <row r="975" spans="1:11" hidden="1">
      <c r="A975" s="131"/>
      <c r="B975" s="103" t="s">
        <v>368</v>
      </c>
      <c r="C975" s="169" t="s">
        <v>368</v>
      </c>
      <c r="D975" s="152" t="s">
        <v>368</v>
      </c>
      <c r="E975" s="145" t="s">
        <v>368</v>
      </c>
      <c r="F975" s="153"/>
      <c r="G975" s="152"/>
      <c r="H975" s="103" t="s">
        <v>368</v>
      </c>
      <c r="I975" s="131"/>
      <c r="J975" s="129" t="s">
        <v>368</v>
      </c>
      <c r="K975" s="129" t="s">
        <v>368</v>
      </c>
    </row>
    <row r="976" spans="1:11" hidden="1">
      <c r="A976" s="131"/>
      <c r="B976" s="103" t="s">
        <v>368</v>
      </c>
      <c r="C976" s="169" t="s">
        <v>368</v>
      </c>
      <c r="D976" s="152" t="s">
        <v>368</v>
      </c>
      <c r="E976" s="145" t="s">
        <v>368</v>
      </c>
      <c r="F976" s="153"/>
      <c r="G976" s="152"/>
      <c r="H976" s="103" t="s">
        <v>368</v>
      </c>
      <c r="I976" s="131"/>
      <c r="J976" s="129" t="s">
        <v>368</v>
      </c>
      <c r="K976" s="129" t="s">
        <v>368</v>
      </c>
    </row>
    <row r="977" spans="1:11" hidden="1">
      <c r="A977" s="131"/>
      <c r="B977" s="103" t="s">
        <v>368</v>
      </c>
      <c r="C977" s="169" t="s">
        <v>368</v>
      </c>
      <c r="D977" s="152" t="s">
        <v>368</v>
      </c>
      <c r="E977" s="145" t="s">
        <v>368</v>
      </c>
      <c r="F977" s="153"/>
      <c r="G977" s="152"/>
      <c r="H977" s="103" t="s">
        <v>368</v>
      </c>
      <c r="I977" s="131"/>
      <c r="J977" s="129" t="s">
        <v>368</v>
      </c>
      <c r="K977" s="129" t="s">
        <v>368</v>
      </c>
    </row>
    <row r="978" spans="1:11" hidden="1">
      <c r="A978" s="131"/>
      <c r="B978" s="103" t="s">
        <v>368</v>
      </c>
      <c r="C978" s="169" t="s">
        <v>368</v>
      </c>
      <c r="D978" s="152" t="s">
        <v>368</v>
      </c>
      <c r="E978" s="145" t="s">
        <v>368</v>
      </c>
      <c r="F978" s="153"/>
      <c r="G978" s="152"/>
      <c r="H978" s="103" t="s">
        <v>368</v>
      </c>
      <c r="I978" s="131"/>
      <c r="J978" s="129" t="s">
        <v>368</v>
      </c>
      <c r="K978" s="129" t="s">
        <v>368</v>
      </c>
    </row>
    <row r="979" spans="1:11" hidden="1">
      <c r="A979" s="131"/>
      <c r="B979" s="103" t="s">
        <v>368</v>
      </c>
      <c r="C979" s="169" t="s">
        <v>368</v>
      </c>
      <c r="D979" s="152" t="s">
        <v>368</v>
      </c>
      <c r="E979" s="145" t="s">
        <v>368</v>
      </c>
      <c r="F979" s="153"/>
      <c r="G979" s="152"/>
      <c r="H979" s="103" t="s">
        <v>368</v>
      </c>
      <c r="I979" s="131"/>
      <c r="J979" s="129" t="s">
        <v>368</v>
      </c>
      <c r="K979" s="129" t="s">
        <v>368</v>
      </c>
    </row>
    <row r="980" spans="1:11" hidden="1">
      <c r="A980" s="131"/>
      <c r="B980" s="103" t="s">
        <v>368</v>
      </c>
      <c r="C980" s="169" t="s">
        <v>368</v>
      </c>
      <c r="D980" s="152" t="s">
        <v>368</v>
      </c>
      <c r="E980" s="145" t="s">
        <v>368</v>
      </c>
      <c r="F980" s="153"/>
      <c r="G980" s="152"/>
      <c r="H980" s="103" t="s">
        <v>368</v>
      </c>
      <c r="I980" s="131"/>
      <c r="J980" s="129" t="s">
        <v>368</v>
      </c>
      <c r="K980" s="129" t="s">
        <v>368</v>
      </c>
    </row>
    <row r="981" spans="1:11" hidden="1">
      <c r="A981" s="131"/>
      <c r="B981" s="103" t="s">
        <v>368</v>
      </c>
      <c r="C981" s="169" t="s">
        <v>368</v>
      </c>
      <c r="D981" s="152" t="s">
        <v>368</v>
      </c>
      <c r="E981" s="145" t="s">
        <v>368</v>
      </c>
      <c r="F981" s="153"/>
      <c r="G981" s="152"/>
      <c r="H981" s="103" t="s">
        <v>368</v>
      </c>
      <c r="I981" s="131"/>
      <c r="J981" s="129" t="s">
        <v>368</v>
      </c>
      <c r="K981" s="129" t="s">
        <v>368</v>
      </c>
    </row>
    <row r="982" spans="1:11" ht="13.5" hidden="1" thickBot="1">
      <c r="A982" s="127"/>
      <c r="B982" s="124" t="s">
        <v>368</v>
      </c>
      <c r="C982" s="170" t="s">
        <v>368</v>
      </c>
      <c r="D982" s="126" t="s">
        <v>368</v>
      </c>
      <c r="E982" s="146" t="s">
        <v>368</v>
      </c>
      <c r="F982" s="125"/>
      <c r="G982" s="126"/>
      <c r="H982" s="124" t="s">
        <v>368</v>
      </c>
      <c r="I982" s="127"/>
      <c r="J982" s="155" t="s">
        <v>368</v>
      </c>
      <c r="K982" s="155" t="s">
        <v>368</v>
      </c>
    </row>
    <row r="983" spans="1:11" ht="13.5" hidden="1" thickBot="1">
      <c r="A983" s="119"/>
      <c r="B983" s="119"/>
      <c r="C983" s="119"/>
      <c r="D983" s="119"/>
      <c r="E983" s="130" t="s">
        <v>19</v>
      </c>
      <c r="F983" s="119"/>
      <c r="G983" s="119"/>
      <c r="H983" s="120"/>
      <c r="I983" s="120"/>
      <c r="J983" s="134"/>
      <c r="K983" s="155">
        <f>SUM(K973:K977)</f>
        <v>94236.800000000003</v>
      </c>
    </row>
    <row r="984" spans="1:11" ht="13.5" hidden="1" thickBot="1">
      <c r="A984" s="119"/>
      <c r="B984" s="119"/>
      <c r="C984" s="119"/>
      <c r="D984" s="119"/>
      <c r="E984" s="136" t="s">
        <v>20</v>
      </c>
      <c r="F984" s="137"/>
      <c r="G984" s="137"/>
      <c r="H984" s="137"/>
      <c r="I984" s="138">
        <v>0.05</v>
      </c>
      <c r="J984" s="139"/>
      <c r="K984" s="135">
        <f>K983*0.05</f>
        <v>4711.84</v>
      </c>
    </row>
    <row r="985" spans="1:11" ht="13.5" hidden="1" thickBot="1">
      <c r="A985" s="119"/>
      <c r="B985" s="141"/>
      <c r="C985" s="141"/>
      <c r="D985" s="141"/>
      <c r="E985" s="132" t="s">
        <v>21</v>
      </c>
      <c r="F985" s="120"/>
      <c r="G985" s="120"/>
      <c r="H985" s="137"/>
      <c r="I985" s="137"/>
      <c r="J985" s="140"/>
      <c r="K985" s="135">
        <f>K984+K983</f>
        <v>98948.64</v>
      </c>
    </row>
    <row r="986" spans="1:11" ht="13.5" hidden="1" thickBot="1">
      <c r="A986" s="119"/>
      <c r="B986" s="141"/>
      <c r="C986" s="141"/>
      <c r="D986" s="141"/>
      <c r="E986" s="132" t="s">
        <v>22</v>
      </c>
      <c r="F986" s="120"/>
      <c r="G986" s="120"/>
      <c r="H986" s="137"/>
      <c r="I986" s="137"/>
      <c r="J986" s="140"/>
      <c r="K986" s="135">
        <f>K985</f>
        <v>98948.64</v>
      </c>
    </row>
    <row r="987" spans="1:11" hidden="1">
      <c r="A987" s="119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</row>
    <row r="988" spans="1:11" ht="13.5" hidden="1" thickBot="1">
      <c r="A988" s="142" t="s">
        <v>369</v>
      </c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</row>
    <row r="989" spans="1:11" ht="13.5" hidden="1" thickBot="1">
      <c r="A989" s="104" t="s">
        <v>8</v>
      </c>
      <c r="B989" s="596" t="s">
        <v>9</v>
      </c>
      <c r="C989" s="596"/>
      <c r="D989" s="597"/>
      <c r="E989" s="598" t="s">
        <v>10</v>
      </c>
      <c r="F989" s="599"/>
      <c r="G989" s="600"/>
      <c r="H989" s="599" t="s">
        <v>11</v>
      </c>
      <c r="I989" s="604" t="s">
        <v>12</v>
      </c>
      <c r="J989" s="599" t="s">
        <v>13</v>
      </c>
      <c r="K989" s="604" t="s">
        <v>14</v>
      </c>
    </row>
    <row r="990" spans="1:11" ht="13.5" hidden="1" thickBot="1">
      <c r="A990" s="127" t="s">
        <v>15</v>
      </c>
      <c r="B990" s="167" t="s">
        <v>16</v>
      </c>
      <c r="C990" s="168" t="s">
        <v>17</v>
      </c>
      <c r="D990" s="166" t="s">
        <v>18</v>
      </c>
      <c r="E990" s="601"/>
      <c r="F990" s="602"/>
      <c r="G990" s="603"/>
      <c r="H990" s="602"/>
      <c r="I990" s="605"/>
      <c r="J990" s="602"/>
      <c r="K990" s="605"/>
    </row>
    <row r="991" spans="1:11" hidden="1">
      <c r="A991" s="104">
        <v>2</v>
      </c>
      <c r="B991" s="103">
        <v>1</v>
      </c>
      <c r="C991" s="169">
        <v>2</v>
      </c>
      <c r="D991" s="152">
        <v>1</v>
      </c>
      <c r="E991" s="145" t="s">
        <v>80</v>
      </c>
      <c r="F991" s="153"/>
      <c r="G991" s="152"/>
      <c r="H991" s="103" t="s">
        <v>79</v>
      </c>
      <c r="I991" s="104">
        <v>0.5</v>
      </c>
      <c r="J991" s="129">
        <v>1200</v>
      </c>
      <c r="K991" s="129">
        <f>J991*I991</f>
        <v>600</v>
      </c>
    </row>
    <row r="992" spans="1:11" hidden="1">
      <c r="A992" s="131"/>
      <c r="B992" s="103" t="s">
        <v>368</v>
      </c>
      <c r="C992" s="169" t="s">
        <v>368</v>
      </c>
      <c r="D992" s="152" t="s">
        <v>368</v>
      </c>
      <c r="E992" s="145" t="s">
        <v>368</v>
      </c>
      <c r="F992" s="153"/>
      <c r="G992" s="152"/>
      <c r="H992" s="103" t="s">
        <v>368</v>
      </c>
      <c r="I992" s="131"/>
      <c r="J992" s="129" t="s">
        <v>368</v>
      </c>
      <c r="K992" s="129" t="s">
        <v>368</v>
      </c>
    </row>
    <row r="993" spans="1:11" hidden="1">
      <c r="A993" s="131"/>
      <c r="B993" s="103" t="s">
        <v>368</v>
      </c>
      <c r="C993" s="169" t="s">
        <v>368</v>
      </c>
      <c r="D993" s="152" t="s">
        <v>368</v>
      </c>
      <c r="E993" s="145" t="s">
        <v>368</v>
      </c>
      <c r="F993" s="153"/>
      <c r="G993" s="152"/>
      <c r="H993" s="103" t="s">
        <v>368</v>
      </c>
      <c r="I993" s="131"/>
      <c r="J993" s="129" t="s">
        <v>368</v>
      </c>
      <c r="K993" s="129" t="s">
        <v>368</v>
      </c>
    </row>
    <row r="994" spans="1:11" hidden="1">
      <c r="A994" s="131"/>
      <c r="B994" s="103" t="s">
        <v>368</v>
      </c>
      <c r="C994" s="169" t="s">
        <v>368</v>
      </c>
      <c r="D994" s="152" t="s">
        <v>368</v>
      </c>
      <c r="E994" s="145" t="s">
        <v>368</v>
      </c>
      <c r="F994" s="153"/>
      <c r="G994" s="152"/>
      <c r="H994" s="103" t="s">
        <v>368</v>
      </c>
      <c r="I994" s="131"/>
      <c r="J994" s="129" t="s">
        <v>368</v>
      </c>
      <c r="K994" s="129" t="s">
        <v>368</v>
      </c>
    </row>
    <row r="995" spans="1:11" ht="13.5" hidden="1" thickBot="1">
      <c r="A995" s="127"/>
      <c r="B995" s="124" t="s">
        <v>368</v>
      </c>
      <c r="C995" s="170" t="s">
        <v>368</v>
      </c>
      <c r="D995" s="126" t="s">
        <v>368</v>
      </c>
      <c r="E995" s="146" t="s">
        <v>368</v>
      </c>
      <c r="F995" s="125"/>
      <c r="G995" s="126"/>
      <c r="H995" s="124" t="s">
        <v>368</v>
      </c>
      <c r="I995" s="127"/>
      <c r="J995" s="129" t="s">
        <v>368</v>
      </c>
      <c r="K995" s="129" t="s">
        <v>368</v>
      </c>
    </row>
    <row r="996" spans="1:11" ht="13.5" hidden="1" thickBot="1">
      <c r="A996" s="141"/>
      <c r="B996" s="141"/>
      <c r="C996" s="141"/>
      <c r="D996" s="141"/>
      <c r="E996" s="132" t="s">
        <v>380</v>
      </c>
      <c r="F996" s="120"/>
      <c r="G996" s="120"/>
      <c r="H996" s="120"/>
      <c r="I996" s="120"/>
      <c r="J996" s="140"/>
      <c r="K996" s="135">
        <f>SUM(K991:K995)</f>
        <v>600</v>
      </c>
    </row>
    <row r="997" spans="1:11" ht="13.5" hidden="1" thickBot="1">
      <c r="A997" s="141"/>
      <c r="B997" s="141"/>
      <c r="C997" s="141"/>
      <c r="D997" s="141"/>
      <c r="E997" s="132" t="s">
        <v>370</v>
      </c>
      <c r="F997" s="120"/>
      <c r="G997" s="120"/>
      <c r="H997" s="137"/>
      <c r="I997" s="137"/>
      <c r="J997" s="140"/>
      <c r="K997" s="155">
        <f>SUM(K987:K991)</f>
        <v>600</v>
      </c>
    </row>
    <row r="998" spans="1:11" hidden="1">
      <c r="A998" s="141"/>
      <c r="B998" s="141"/>
      <c r="C998" s="141"/>
      <c r="D998" s="141"/>
      <c r="E998" s="119"/>
      <c r="F998" s="119"/>
      <c r="G998" s="119"/>
      <c r="H998" s="119"/>
      <c r="I998" s="119"/>
      <c r="J998" s="148"/>
      <c r="K998" s="149"/>
    </row>
    <row r="999" spans="1:11" ht="13.5" hidden="1" thickBot="1">
      <c r="A999" s="142" t="s">
        <v>371</v>
      </c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</row>
    <row r="1000" spans="1:11" ht="13.5" hidden="1" thickBot="1">
      <c r="A1000" s="104" t="s">
        <v>8</v>
      </c>
      <c r="B1000" s="596" t="s">
        <v>9</v>
      </c>
      <c r="C1000" s="596"/>
      <c r="D1000" s="597"/>
      <c r="E1000" s="598" t="s">
        <v>10</v>
      </c>
      <c r="F1000" s="600"/>
      <c r="G1000" s="622" t="s">
        <v>372</v>
      </c>
      <c r="H1000" s="604" t="s">
        <v>373</v>
      </c>
      <c r="I1000" s="604" t="s">
        <v>374</v>
      </c>
      <c r="J1000" s="604" t="s">
        <v>28</v>
      </c>
      <c r="K1000" s="604" t="s">
        <v>13</v>
      </c>
    </row>
    <row r="1001" spans="1:11" ht="13.5" hidden="1" thickBot="1">
      <c r="A1001" s="127" t="s">
        <v>15</v>
      </c>
      <c r="B1001" s="167" t="s">
        <v>16</v>
      </c>
      <c r="C1001" s="168" t="s">
        <v>17</v>
      </c>
      <c r="D1001" s="166" t="s">
        <v>18</v>
      </c>
      <c r="E1001" s="601"/>
      <c r="F1001" s="603"/>
      <c r="G1001" s="629"/>
      <c r="H1001" s="605"/>
      <c r="I1001" s="605"/>
      <c r="J1001" s="605"/>
      <c r="K1001" s="605"/>
    </row>
    <row r="1002" spans="1:11" hidden="1">
      <c r="A1002" s="104">
        <v>39</v>
      </c>
      <c r="B1002" s="121">
        <v>2</v>
      </c>
      <c r="C1002" s="171">
        <v>39</v>
      </c>
      <c r="D1002" s="123">
        <v>1</v>
      </c>
      <c r="E1002" s="145" t="s">
        <v>402</v>
      </c>
      <c r="F1002" s="123"/>
      <c r="G1002" s="123">
        <v>25</v>
      </c>
      <c r="H1002" s="122">
        <v>40</v>
      </c>
      <c r="I1002" s="104">
        <v>1000</v>
      </c>
      <c r="J1002" s="172">
        <v>50</v>
      </c>
      <c r="K1002" s="129">
        <v>50000</v>
      </c>
    </row>
    <row r="1003" spans="1:11" hidden="1">
      <c r="A1003" s="131"/>
      <c r="B1003" s="103" t="s">
        <v>368</v>
      </c>
      <c r="C1003" s="169" t="s">
        <v>368</v>
      </c>
      <c r="D1003" s="152" t="s">
        <v>368</v>
      </c>
      <c r="E1003" s="654" t="s">
        <v>368</v>
      </c>
      <c r="F1003" s="655"/>
      <c r="G1003" s="152"/>
      <c r="H1003" s="153"/>
      <c r="I1003" s="131"/>
      <c r="J1003" s="149"/>
      <c r="K1003" s="129" t="s">
        <v>368</v>
      </c>
    </row>
    <row r="1004" spans="1:11" hidden="1">
      <c r="A1004" s="131"/>
      <c r="B1004" s="103" t="s">
        <v>368</v>
      </c>
      <c r="C1004" s="169" t="s">
        <v>368</v>
      </c>
      <c r="D1004" s="152" t="s">
        <v>368</v>
      </c>
      <c r="E1004" s="145" t="s">
        <v>368</v>
      </c>
      <c r="F1004" s="152"/>
      <c r="G1004" s="152"/>
      <c r="H1004" s="153"/>
      <c r="I1004" s="131"/>
      <c r="J1004" s="149"/>
      <c r="K1004" s="129" t="s">
        <v>368</v>
      </c>
    </row>
    <row r="1005" spans="1:11" hidden="1">
      <c r="A1005" s="131"/>
      <c r="B1005" s="103" t="s">
        <v>368</v>
      </c>
      <c r="C1005" s="169" t="s">
        <v>368</v>
      </c>
      <c r="D1005" s="152" t="s">
        <v>368</v>
      </c>
      <c r="E1005" s="145" t="s">
        <v>368</v>
      </c>
      <c r="F1005" s="152"/>
      <c r="G1005" s="152"/>
      <c r="H1005" s="153"/>
      <c r="I1005" s="131"/>
      <c r="J1005" s="149"/>
      <c r="K1005" s="129" t="s">
        <v>368</v>
      </c>
    </row>
    <row r="1006" spans="1:11" ht="13.5" hidden="1" thickBot="1">
      <c r="A1006" s="127"/>
      <c r="B1006" s="124" t="s">
        <v>368</v>
      </c>
      <c r="C1006" s="170" t="s">
        <v>368</v>
      </c>
      <c r="D1006" s="126" t="s">
        <v>368</v>
      </c>
      <c r="E1006" s="146" t="s">
        <v>368</v>
      </c>
      <c r="F1006" s="126"/>
      <c r="G1006" s="126"/>
      <c r="H1006" s="125" t="s">
        <v>368</v>
      </c>
      <c r="I1006" s="127"/>
      <c r="J1006" s="173" t="s">
        <v>368</v>
      </c>
      <c r="K1006" s="155" t="s">
        <v>368</v>
      </c>
    </row>
    <row r="1007" spans="1:11" ht="13.5" hidden="1" thickBot="1">
      <c r="A1007" s="141"/>
      <c r="B1007" s="141"/>
      <c r="C1007" s="141"/>
      <c r="D1007" s="141"/>
      <c r="E1007" s="132" t="s">
        <v>375</v>
      </c>
      <c r="F1007" s="120"/>
      <c r="G1007" s="120"/>
      <c r="H1007" s="137"/>
      <c r="I1007" s="137"/>
      <c r="J1007" s="140"/>
      <c r="K1007" s="135">
        <v>50000</v>
      </c>
    </row>
    <row r="1008" spans="1:11" ht="13.5" hidden="1" thickBot="1">
      <c r="A1008" s="141"/>
      <c r="B1008" s="141"/>
      <c r="C1008" s="141"/>
      <c r="D1008" s="141"/>
      <c r="E1008" s="132" t="s">
        <v>376</v>
      </c>
      <c r="F1008" s="120"/>
      <c r="G1008" s="120"/>
      <c r="H1008" s="137"/>
      <c r="I1008" s="137"/>
      <c r="J1008" s="140"/>
      <c r="K1008" s="135">
        <v>50000</v>
      </c>
    </row>
    <row r="1009" spans="1:11" hidden="1">
      <c r="A1009" s="141"/>
      <c r="B1009" s="141"/>
      <c r="C1009" s="141"/>
      <c r="D1009" s="141"/>
      <c r="E1009" s="119"/>
      <c r="F1009" s="119"/>
      <c r="G1009" s="119"/>
      <c r="H1009" s="119"/>
      <c r="I1009" s="119"/>
      <c r="J1009" s="119"/>
      <c r="K1009" s="119"/>
    </row>
    <row r="1010" spans="1:11" ht="13.5" hidden="1" thickBot="1">
      <c r="A1010" s="142" t="s">
        <v>26</v>
      </c>
      <c r="B1010" s="141"/>
      <c r="C1010" s="141"/>
      <c r="D1010" s="141"/>
      <c r="E1010" s="141"/>
      <c r="F1010" s="141"/>
      <c r="G1010" s="141"/>
      <c r="H1010" s="141"/>
      <c r="I1010" s="141"/>
      <c r="J1010" s="141"/>
      <c r="K1010" s="141"/>
    </row>
    <row r="1011" spans="1:11" ht="13.5" hidden="1" thickBot="1">
      <c r="A1011" s="104" t="s">
        <v>8</v>
      </c>
      <c r="B1011" s="596" t="s">
        <v>9</v>
      </c>
      <c r="C1011" s="596"/>
      <c r="D1011" s="597"/>
      <c r="E1011" s="598" t="s">
        <v>10</v>
      </c>
      <c r="F1011" s="599"/>
      <c r="G1011" s="600"/>
      <c r="H1011" s="599" t="s">
        <v>11</v>
      </c>
      <c r="I1011" s="604" t="s">
        <v>27</v>
      </c>
      <c r="J1011" s="599" t="s">
        <v>28</v>
      </c>
      <c r="K1011" s="604" t="s">
        <v>14</v>
      </c>
    </row>
    <row r="1012" spans="1:11" ht="13.5" hidden="1" thickBot="1">
      <c r="A1012" s="127" t="s">
        <v>15</v>
      </c>
      <c r="B1012" s="167" t="s">
        <v>16</v>
      </c>
      <c r="C1012" s="168" t="s">
        <v>17</v>
      </c>
      <c r="D1012" s="166" t="s">
        <v>18</v>
      </c>
      <c r="E1012" s="601"/>
      <c r="F1012" s="602"/>
      <c r="G1012" s="603"/>
      <c r="H1012" s="602"/>
      <c r="I1012" s="605"/>
      <c r="J1012" s="602"/>
      <c r="K1012" s="605"/>
    </row>
    <row r="1013" spans="1:11" hidden="1">
      <c r="A1013" s="104">
        <v>10</v>
      </c>
      <c r="B1013" s="103">
        <v>4</v>
      </c>
      <c r="C1013" s="169">
        <v>10</v>
      </c>
      <c r="D1013" s="152">
        <v>4</v>
      </c>
      <c r="E1013" s="145" t="s">
        <v>398</v>
      </c>
      <c r="F1013" s="153"/>
      <c r="G1013" s="152"/>
      <c r="H1013" s="103" t="s">
        <v>178</v>
      </c>
      <c r="I1013" s="104">
        <v>0.15</v>
      </c>
      <c r="J1013" s="129">
        <v>17633</v>
      </c>
      <c r="K1013" s="129">
        <f>J1013*I1013</f>
        <v>2644.95</v>
      </c>
    </row>
    <row r="1014" spans="1:11" hidden="1">
      <c r="A1014" s="131"/>
      <c r="B1014" s="103" t="s">
        <v>368</v>
      </c>
      <c r="C1014" s="169" t="s">
        <v>368</v>
      </c>
      <c r="D1014" s="152" t="s">
        <v>368</v>
      </c>
      <c r="E1014" s="145" t="s">
        <v>368</v>
      </c>
      <c r="F1014" s="153"/>
      <c r="G1014" s="152"/>
      <c r="H1014" s="103" t="s">
        <v>368</v>
      </c>
      <c r="I1014" s="131"/>
      <c r="J1014" s="129" t="s">
        <v>368</v>
      </c>
      <c r="K1014" s="129" t="s">
        <v>368</v>
      </c>
    </row>
    <row r="1015" spans="1:11" hidden="1">
      <c r="A1015" s="131"/>
      <c r="B1015" s="103" t="s">
        <v>368</v>
      </c>
      <c r="C1015" s="169" t="s">
        <v>368</v>
      </c>
      <c r="D1015" s="152" t="s">
        <v>368</v>
      </c>
      <c r="E1015" s="145" t="s">
        <v>368</v>
      </c>
      <c r="F1015" s="153"/>
      <c r="G1015" s="152"/>
      <c r="H1015" s="103" t="s">
        <v>368</v>
      </c>
      <c r="I1015" s="131"/>
      <c r="J1015" s="129" t="s">
        <v>368</v>
      </c>
      <c r="K1015" s="129" t="s">
        <v>368</v>
      </c>
    </row>
    <row r="1016" spans="1:11" hidden="1">
      <c r="A1016" s="131"/>
      <c r="B1016" s="103" t="s">
        <v>368</v>
      </c>
      <c r="C1016" s="169" t="s">
        <v>368</v>
      </c>
      <c r="D1016" s="152" t="s">
        <v>368</v>
      </c>
      <c r="E1016" s="145" t="s">
        <v>368</v>
      </c>
      <c r="F1016" s="153"/>
      <c r="G1016" s="152"/>
      <c r="H1016" s="103" t="s">
        <v>368</v>
      </c>
      <c r="I1016" s="131"/>
      <c r="J1016" s="129" t="s">
        <v>368</v>
      </c>
      <c r="K1016" s="129" t="s">
        <v>368</v>
      </c>
    </row>
    <row r="1017" spans="1:11" hidden="1">
      <c r="A1017" s="131"/>
      <c r="B1017" s="103" t="s">
        <v>368</v>
      </c>
      <c r="C1017" s="169" t="s">
        <v>368</v>
      </c>
      <c r="D1017" s="152" t="s">
        <v>368</v>
      </c>
      <c r="E1017" s="145" t="s">
        <v>368</v>
      </c>
      <c r="F1017" s="153"/>
      <c r="G1017" s="152"/>
      <c r="H1017" s="103" t="s">
        <v>368</v>
      </c>
      <c r="I1017" s="131"/>
      <c r="J1017" s="129" t="s">
        <v>368</v>
      </c>
      <c r="K1017" s="129" t="s">
        <v>368</v>
      </c>
    </row>
    <row r="1018" spans="1:11" hidden="1">
      <c r="A1018" s="131"/>
      <c r="B1018" s="103" t="s">
        <v>368</v>
      </c>
      <c r="C1018" s="169" t="s">
        <v>368</v>
      </c>
      <c r="D1018" s="152" t="s">
        <v>368</v>
      </c>
      <c r="E1018" s="145" t="s">
        <v>368</v>
      </c>
      <c r="F1018" s="153"/>
      <c r="G1018" s="152"/>
      <c r="H1018" s="103" t="s">
        <v>368</v>
      </c>
      <c r="I1018" s="131"/>
      <c r="J1018" s="129" t="s">
        <v>368</v>
      </c>
      <c r="K1018" s="129" t="s">
        <v>368</v>
      </c>
    </row>
    <row r="1019" spans="1:11" hidden="1">
      <c r="A1019" s="131"/>
      <c r="B1019" s="103" t="s">
        <v>368</v>
      </c>
      <c r="C1019" s="169" t="s">
        <v>368</v>
      </c>
      <c r="D1019" s="152" t="s">
        <v>368</v>
      </c>
      <c r="E1019" s="145" t="s">
        <v>368</v>
      </c>
      <c r="F1019" s="153"/>
      <c r="G1019" s="152"/>
      <c r="H1019" s="103" t="s">
        <v>368</v>
      </c>
      <c r="I1019" s="131"/>
      <c r="J1019" s="129" t="s">
        <v>368</v>
      </c>
      <c r="K1019" s="129" t="s">
        <v>368</v>
      </c>
    </row>
    <row r="1020" spans="1:11" hidden="1">
      <c r="A1020" s="131"/>
      <c r="B1020" s="103" t="s">
        <v>368</v>
      </c>
      <c r="C1020" s="169" t="s">
        <v>368</v>
      </c>
      <c r="D1020" s="152" t="s">
        <v>368</v>
      </c>
      <c r="E1020" s="145" t="s">
        <v>368</v>
      </c>
      <c r="F1020" s="153"/>
      <c r="G1020" s="152"/>
      <c r="H1020" s="103" t="s">
        <v>368</v>
      </c>
      <c r="I1020" s="131"/>
      <c r="J1020" s="129" t="s">
        <v>368</v>
      </c>
      <c r="K1020" s="129" t="s">
        <v>368</v>
      </c>
    </row>
    <row r="1021" spans="1:11" hidden="1">
      <c r="A1021" s="131"/>
      <c r="B1021" s="103" t="s">
        <v>368</v>
      </c>
      <c r="C1021" s="169" t="s">
        <v>368</v>
      </c>
      <c r="D1021" s="152" t="s">
        <v>368</v>
      </c>
      <c r="E1021" s="145" t="s">
        <v>368</v>
      </c>
      <c r="F1021" s="153"/>
      <c r="G1021" s="152"/>
      <c r="H1021" s="103" t="s">
        <v>368</v>
      </c>
      <c r="I1021" s="131"/>
      <c r="J1021" s="129" t="s">
        <v>368</v>
      </c>
      <c r="K1021" s="129" t="s">
        <v>368</v>
      </c>
    </row>
    <row r="1022" spans="1:11" ht="13.5" hidden="1" thickBot="1">
      <c r="A1022" s="127"/>
      <c r="B1022" s="124" t="s">
        <v>368</v>
      </c>
      <c r="C1022" s="170" t="s">
        <v>368</v>
      </c>
      <c r="D1022" s="126" t="s">
        <v>368</v>
      </c>
      <c r="E1022" s="146" t="s">
        <v>368</v>
      </c>
      <c r="F1022" s="125"/>
      <c r="G1022" s="126"/>
      <c r="H1022" s="124" t="s">
        <v>368</v>
      </c>
      <c r="I1022" s="127"/>
      <c r="J1022" s="155" t="s">
        <v>368</v>
      </c>
      <c r="K1022" s="155" t="s">
        <v>368</v>
      </c>
    </row>
    <row r="1023" spans="1:11" ht="13.5" hidden="1" thickBot="1">
      <c r="A1023" s="141"/>
      <c r="B1023" s="141"/>
      <c r="C1023" s="141"/>
      <c r="D1023" s="141"/>
      <c r="E1023" s="132" t="s">
        <v>29</v>
      </c>
      <c r="F1023" s="120"/>
      <c r="G1023" s="120"/>
      <c r="H1023" s="120"/>
      <c r="I1023" s="120"/>
      <c r="J1023" s="134"/>
      <c r="K1023" s="155">
        <f>SUM(K1013:K1017)</f>
        <v>2644.95</v>
      </c>
    </row>
    <row r="1024" spans="1:11" ht="13.5" hidden="1" thickBot="1">
      <c r="A1024" s="141"/>
      <c r="B1024" s="141"/>
      <c r="C1024" s="141"/>
      <c r="D1024" s="141"/>
      <c r="E1024" s="132" t="s">
        <v>30</v>
      </c>
      <c r="F1024" s="120"/>
      <c r="G1024" s="120"/>
      <c r="H1024" s="137"/>
      <c r="I1024" s="137"/>
      <c r="J1024" s="140"/>
      <c r="K1024" s="135">
        <f>K1023</f>
        <v>2644.95</v>
      </c>
    </row>
    <row r="1025" spans="1:11" ht="13.5" hidden="1" thickBot="1">
      <c r="A1025" s="141"/>
      <c r="B1025" s="141"/>
      <c r="C1025" s="141"/>
      <c r="D1025" s="141"/>
      <c r="E1025" s="141"/>
      <c r="F1025" s="141"/>
      <c r="G1025" s="141"/>
      <c r="H1025" s="141"/>
      <c r="I1025" s="141"/>
      <c r="J1025" s="139"/>
      <c r="K1025" s="156"/>
    </row>
    <row r="1026" spans="1:11" ht="13.5" hidden="1" thickBot="1">
      <c r="A1026" s="141"/>
      <c r="B1026" s="141"/>
      <c r="C1026" s="141"/>
      <c r="D1026" s="141"/>
      <c r="E1026" s="174" t="s">
        <v>31</v>
      </c>
      <c r="F1026" s="175"/>
      <c r="G1026" s="175"/>
      <c r="H1026" s="175"/>
      <c r="I1026" s="175"/>
      <c r="J1026" s="612">
        <f>K1024+K1008+K997+K986</f>
        <v>152193.59</v>
      </c>
      <c r="K1026" s="613"/>
    </row>
    <row r="1027" spans="1:11" ht="13.5" hidden="1" thickBot="1">
      <c r="A1027" s="141"/>
      <c r="B1027" s="141"/>
      <c r="C1027" s="141"/>
      <c r="D1027" s="141"/>
      <c r="E1027" s="112" t="s">
        <v>32</v>
      </c>
      <c r="F1027" s="157"/>
      <c r="G1027" s="157"/>
      <c r="H1027" s="158">
        <v>0.35</v>
      </c>
      <c r="I1027" s="157"/>
      <c r="J1027" s="612">
        <f>J1026*0.3</f>
        <v>45658.076999999997</v>
      </c>
      <c r="K1027" s="613"/>
    </row>
    <row r="1028" spans="1:11" ht="13.5" hidden="1" thickBot="1">
      <c r="A1028" s="141"/>
      <c r="B1028" s="141"/>
      <c r="C1028" s="141"/>
      <c r="D1028" s="141"/>
      <c r="E1028" s="160" t="s">
        <v>33</v>
      </c>
      <c r="F1028" s="161"/>
      <c r="G1028" s="161"/>
      <c r="H1028" s="161"/>
      <c r="I1028" s="161"/>
      <c r="J1028" s="612">
        <f>J1027+J1026</f>
        <v>197851.66699999999</v>
      </c>
      <c r="K1028" s="613"/>
    </row>
    <row r="1029" spans="1:11" hidden="1"/>
    <row r="1030" spans="1:11" ht="13.5" hidden="1" thickBot="1"/>
    <row r="1031" spans="1:11" ht="18" hidden="1">
      <c r="A1031" s="630"/>
      <c r="B1031" s="631"/>
      <c r="C1031" s="632"/>
      <c r="D1031" s="639" t="s">
        <v>0</v>
      </c>
      <c r="E1031" s="640"/>
      <c r="F1031" s="640"/>
      <c r="G1031" s="640"/>
      <c r="H1031" s="640"/>
      <c r="I1031" s="640"/>
      <c r="J1031" s="640"/>
      <c r="K1031" s="640"/>
    </row>
    <row r="1032" spans="1:11" ht="13.5" hidden="1" thickBot="1">
      <c r="A1032" s="633"/>
      <c r="B1032" s="634"/>
      <c r="C1032" s="635"/>
      <c r="D1032" s="106"/>
      <c r="E1032" s="107"/>
      <c r="F1032" s="107"/>
      <c r="G1032" s="107"/>
      <c r="H1032" s="107"/>
      <c r="I1032" s="107"/>
      <c r="J1032" s="107"/>
      <c r="K1032" s="107"/>
    </row>
    <row r="1033" spans="1:11" ht="15" hidden="1" thickBot="1">
      <c r="A1033" s="633"/>
      <c r="B1033" s="634"/>
      <c r="C1033" s="635"/>
      <c r="D1033" s="641" t="str">
        <f>D965</f>
        <v>MUNICIPIO DE RIONEGRO</v>
      </c>
      <c r="E1033" s="642"/>
      <c r="F1033" s="642"/>
      <c r="G1033" s="642"/>
      <c r="H1033" s="642"/>
      <c r="I1033" s="642"/>
      <c r="J1033" s="643"/>
      <c r="K1033" s="108" t="s">
        <v>1</v>
      </c>
    </row>
    <row r="1034" spans="1:11" ht="40.5" hidden="1" customHeight="1" thickBot="1">
      <c r="A1034" s="636"/>
      <c r="B1034" s="637"/>
      <c r="C1034" s="638"/>
      <c r="D1034" s="644" t="str">
        <f>D966</f>
        <v xml:space="preserve">REPOSICION SISTEMA DE ACUEDUCTO  CORREGIMIENTO LLANO DE PALMAS
</v>
      </c>
      <c r="E1034" s="645"/>
      <c r="F1034" s="645"/>
      <c r="G1034" s="645"/>
      <c r="H1034" s="645"/>
      <c r="I1034" s="645"/>
      <c r="J1034" s="646"/>
      <c r="K1034" s="109">
        <f>K966</f>
        <v>41202</v>
      </c>
    </row>
    <row r="1035" spans="1:11" ht="13.5" hidden="1" thickBot="1">
      <c r="A1035" s="647" t="s">
        <v>233</v>
      </c>
      <c r="B1035" s="626"/>
      <c r="C1035" s="624" t="str">
        <f>C967</f>
        <v>DESARENADOR</v>
      </c>
      <c r="D1035" s="624"/>
      <c r="E1035" s="624"/>
      <c r="F1035" s="624"/>
      <c r="G1035" s="625"/>
      <c r="H1035" s="626"/>
      <c r="I1035" s="626"/>
      <c r="J1035" s="163"/>
      <c r="K1035" s="111" t="s">
        <v>3</v>
      </c>
    </row>
    <row r="1036" spans="1:11" ht="13.5" hidden="1" thickBot="1">
      <c r="A1036" s="112" t="s">
        <v>4</v>
      </c>
      <c r="B1036" s="627"/>
      <c r="C1036" s="628"/>
      <c r="D1036" s="112" t="s">
        <v>5</v>
      </c>
      <c r="E1036" s="114"/>
      <c r="F1036" s="115" t="s">
        <v>399</v>
      </c>
      <c r="G1036" s="114"/>
      <c r="H1036" s="114"/>
      <c r="I1036" s="114"/>
      <c r="J1036" s="116"/>
      <c r="K1036" s="164" t="s">
        <v>6</v>
      </c>
    </row>
    <row r="1037" spans="1:11" hidden="1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</row>
    <row r="1038" spans="1:11" ht="13.5" hidden="1" thickBot="1">
      <c r="A1038" s="165" t="s">
        <v>7</v>
      </c>
      <c r="B1038" s="120"/>
      <c r="C1038" s="120"/>
      <c r="D1038" s="120"/>
      <c r="E1038" s="120"/>
      <c r="F1038" s="120"/>
      <c r="G1038" s="120"/>
      <c r="H1038" s="120"/>
      <c r="I1038" s="120"/>
      <c r="J1038" s="120"/>
      <c r="K1038" s="120"/>
    </row>
    <row r="1039" spans="1:11" ht="13.5" hidden="1" thickBot="1">
      <c r="A1039" s="104" t="s">
        <v>8</v>
      </c>
      <c r="B1039" s="596" t="s">
        <v>9</v>
      </c>
      <c r="C1039" s="596"/>
      <c r="D1039" s="597"/>
      <c r="E1039" s="598" t="s">
        <v>10</v>
      </c>
      <c r="F1039" s="599"/>
      <c r="G1039" s="600"/>
      <c r="H1039" s="599" t="s">
        <v>11</v>
      </c>
      <c r="I1039" s="604" t="s">
        <v>12</v>
      </c>
      <c r="J1039" s="599" t="s">
        <v>13</v>
      </c>
      <c r="K1039" s="604" t="s">
        <v>14</v>
      </c>
    </row>
    <row r="1040" spans="1:11" ht="13.5" hidden="1" thickBot="1">
      <c r="A1040" s="127" t="s">
        <v>15</v>
      </c>
      <c r="B1040" s="167" t="s">
        <v>16</v>
      </c>
      <c r="C1040" s="168" t="s">
        <v>17</v>
      </c>
      <c r="D1040" s="166" t="s">
        <v>18</v>
      </c>
      <c r="E1040" s="601"/>
      <c r="F1040" s="602"/>
      <c r="G1040" s="603"/>
      <c r="H1040" s="602"/>
      <c r="I1040" s="605"/>
      <c r="J1040" s="602"/>
      <c r="K1040" s="605"/>
    </row>
    <row r="1041" spans="1:11" hidden="1">
      <c r="A1041" s="104">
        <v>59</v>
      </c>
      <c r="B1041" s="103">
        <v>2</v>
      </c>
      <c r="C1041" s="169">
        <v>59</v>
      </c>
      <c r="D1041" s="152">
        <v>1</v>
      </c>
      <c r="E1041" s="145" t="s">
        <v>400</v>
      </c>
      <c r="F1041" s="153"/>
      <c r="G1041" s="152"/>
      <c r="H1041" s="103" t="s">
        <v>11</v>
      </c>
      <c r="I1041" s="104">
        <v>1</v>
      </c>
      <c r="J1041" s="129">
        <v>323640</v>
      </c>
      <c r="K1041" s="129">
        <f>J1041</f>
        <v>323640</v>
      </c>
    </row>
    <row r="1042" spans="1:11" hidden="1">
      <c r="A1042" s="131"/>
      <c r="B1042" s="103"/>
      <c r="C1042" s="169"/>
      <c r="D1042" s="152"/>
      <c r="E1042" s="145"/>
      <c r="F1042" s="153"/>
      <c r="G1042" s="152"/>
      <c r="H1042" s="103"/>
      <c r="I1042" s="131"/>
      <c r="J1042" s="129"/>
      <c r="K1042" s="129"/>
    </row>
    <row r="1043" spans="1:11" hidden="1">
      <c r="A1043" s="131"/>
      <c r="B1043" s="103"/>
      <c r="C1043" s="169"/>
      <c r="D1043" s="152"/>
      <c r="E1043" s="145"/>
      <c r="F1043" s="153"/>
      <c r="G1043" s="152"/>
      <c r="H1043" s="103"/>
      <c r="I1043" s="131"/>
      <c r="J1043" s="129"/>
      <c r="K1043" s="129"/>
    </row>
    <row r="1044" spans="1:11" hidden="1">
      <c r="A1044" s="131"/>
      <c r="B1044" s="103"/>
      <c r="C1044" s="169"/>
      <c r="D1044" s="152"/>
      <c r="E1044" s="145"/>
      <c r="F1044" s="153"/>
      <c r="G1044" s="152"/>
      <c r="H1044" s="103"/>
      <c r="I1044" s="131"/>
      <c r="J1044" s="129"/>
      <c r="K1044" s="129"/>
    </row>
    <row r="1045" spans="1:11" hidden="1">
      <c r="A1045" s="131"/>
      <c r="B1045" s="103" t="s">
        <v>368</v>
      </c>
      <c r="C1045" s="169" t="s">
        <v>368</v>
      </c>
      <c r="D1045" s="152" t="s">
        <v>368</v>
      </c>
      <c r="E1045" s="145" t="s">
        <v>368</v>
      </c>
      <c r="F1045" s="153"/>
      <c r="G1045" s="152"/>
      <c r="H1045" s="103" t="s">
        <v>368</v>
      </c>
      <c r="I1045" s="131"/>
      <c r="J1045" s="129" t="s">
        <v>368</v>
      </c>
      <c r="K1045" s="129" t="s">
        <v>368</v>
      </c>
    </row>
    <row r="1046" spans="1:11" hidden="1">
      <c r="A1046" s="131"/>
      <c r="B1046" s="103" t="s">
        <v>368</v>
      </c>
      <c r="C1046" s="169" t="s">
        <v>368</v>
      </c>
      <c r="D1046" s="152" t="s">
        <v>368</v>
      </c>
      <c r="E1046" s="145" t="s">
        <v>368</v>
      </c>
      <c r="F1046" s="153"/>
      <c r="G1046" s="152"/>
      <c r="H1046" s="103" t="s">
        <v>368</v>
      </c>
      <c r="I1046" s="131"/>
      <c r="J1046" s="129" t="s">
        <v>368</v>
      </c>
      <c r="K1046" s="129" t="s">
        <v>368</v>
      </c>
    </row>
    <row r="1047" spans="1:11" hidden="1">
      <c r="A1047" s="131"/>
      <c r="B1047" s="103" t="s">
        <v>368</v>
      </c>
      <c r="C1047" s="169" t="s">
        <v>368</v>
      </c>
      <c r="D1047" s="152" t="s">
        <v>368</v>
      </c>
      <c r="E1047" s="145" t="s">
        <v>368</v>
      </c>
      <c r="F1047" s="153"/>
      <c r="G1047" s="152"/>
      <c r="H1047" s="103" t="s">
        <v>368</v>
      </c>
      <c r="I1047" s="131"/>
      <c r="J1047" s="129" t="s">
        <v>368</v>
      </c>
      <c r="K1047" s="129" t="s">
        <v>368</v>
      </c>
    </row>
    <row r="1048" spans="1:11" hidden="1">
      <c r="A1048" s="131"/>
      <c r="B1048" s="103" t="s">
        <v>368</v>
      </c>
      <c r="C1048" s="169" t="s">
        <v>368</v>
      </c>
      <c r="D1048" s="152" t="s">
        <v>368</v>
      </c>
      <c r="E1048" s="145" t="s">
        <v>368</v>
      </c>
      <c r="F1048" s="153"/>
      <c r="G1048" s="152"/>
      <c r="H1048" s="103" t="s">
        <v>368</v>
      </c>
      <c r="I1048" s="131"/>
      <c r="J1048" s="129" t="s">
        <v>368</v>
      </c>
      <c r="K1048" s="129" t="s">
        <v>368</v>
      </c>
    </row>
    <row r="1049" spans="1:11" hidden="1">
      <c r="A1049" s="131"/>
      <c r="B1049" s="103" t="s">
        <v>368</v>
      </c>
      <c r="C1049" s="169" t="s">
        <v>368</v>
      </c>
      <c r="D1049" s="152" t="s">
        <v>368</v>
      </c>
      <c r="E1049" s="145" t="s">
        <v>368</v>
      </c>
      <c r="F1049" s="153"/>
      <c r="G1049" s="152"/>
      <c r="H1049" s="103" t="s">
        <v>368</v>
      </c>
      <c r="I1049" s="131"/>
      <c r="J1049" s="129" t="s">
        <v>368</v>
      </c>
      <c r="K1049" s="129" t="s">
        <v>368</v>
      </c>
    </row>
    <row r="1050" spans="1:11" ht="13.5" hidden="1" thickBot="1">
      <c r="A1050" s="127"/>
      <c r="B1050" s="124" t="s">
        <v>368</v>
      </c>
      <c r="C1050" s="170" t="s">
        <v>368</v>
      </c>
      <c r="D1050" s="126" t="s">
        <v>368</v>
      </c>
      <c r="E1050" s="146" t="s">
        <v>368</v>
      </c>
      <c r="F1050" s="125"/>
      <c r="G1050" s="126"/>
      <c r="H1050" s="124" t="s">
        <v>368</v>
      </c>
      <c r="I1050" s="127"/>
      <c r="J1050" s="155" t="s">
        <v>368</v>
      </c>
      <c r="K1050" s="155" t="s">
        <v>368</v>
      </c>
    </row>
    <row r="1051" spans="1:11" ht="13.5" hidden="1" thickBot="1">
      <c r="A1051" s="119"/>
      <c r="B1051" s="119"/>
      <c r="C1051" s="119"/>
      <c r="D1051" s="119"/>
      <c r="E1051" s="130" t="s">
        <v>19</v>
      </c>
      <c r="F1051" s="119"/>
      <c r="G1051" s="119"/>
      <c r="H1051" s="120"/>
      <c r="I1051" s="120"/>
      <c r="J1051" s="134"/>
      <c r="K1051" s="155">
        <f>SUM(K1041:K1045)</f>
        <v>323640</v>
      </c>
    </row>
    <row r="1052" spans="1:11" ht="13.5" hidden="1" thickBot="1">
      <c r="A1052" s="119"/>
      <c r="B1052" s="119"/>
      <c r="C1052" s="119"/>
      <c r="D1052" s="119"/>
      <c r="E1052" s="136" t="s">
        <v>20</v>
      </c>
      <c r="F1052" s="137"/>
      <c r="G1052" s="137"/>
      <c r="H1052" s="137"/>
      <c r="I1052" s="138">
        <v>0.05</v>
      </c>
      <c r="J1052" s="139"/>
      <c r="K1052" s="135">
        <f>K1051*0.05</f>
        <v>16182</v>
      </c>
    </row>
    <row r="1053" spans="1:11" ht="13.5" hidden="1" thickBot="1">
      <c r="A1053" s="119"/>
      <c r="B1053" s="141"/>
      <c r="C1053" s="141"/>
      <c r="D1053" s="141"/>
      <c r="E1053" s="132" t="s">
        <v>21</v>
      </c>
      <c r="F1053" s="120"/>
      <c r="G1053" s="120"/>
      <c r="H1053" s="137"/>
      <c r="I1053" s="137"/>
      <c r="J1053" s="140"/>
      <c r="K1053" s="135">
        <f>K1052+K1051</f>
        <v>339822</v>
      </c>
    </row>
    <row r="1054" spans="1:11" ht="13.5" hidden="1" thickBot="1">
      <c r="A1054" s="119"/>
      <c r="B1054" s="141"/>
      <c r="C1054" s="141"/>
      <c r="D1054" s="141"/>
      <c r="E1054" s="132" t="s">
        <v>22</v>
      </c>
      <c r="F1054" s="120"/>
      <c r="G1054" s="120"/>
      <c r="H1054" s="137"/>
      <c r="I1054" s="137"/>
      <c r="J1054" s="140"/>
      <c r="K1054" s="135">
        <f>K1053</f>
        <v>339822</v>
      </c>
    </row>
    <row r="1055" spans="1:11" hidden="1">
      <c r="A1055" s="119"/>
      <c r="B1055" s="141"/>
      <c r="C1055" s="141"/>
      <c r="D1055" s="141"/>
      <c r="E1055" s="141"/>
      <c r="F1055" s="141"/>
      <c r="G1055" s="141"/>
      <c r="H1055" s="141"/>
      <c r="I1055" s="141"/>
      <c r="J1055" s="141"/>
      <c r="K1055" s="141"/>
    </row>
    <row r="1056" spans="1:11" ht="13.5" hidden="1" thickBot="1">
      <c r="A1056" s="142" t="s">
        <v>369</v>
      </c>
      <c r="B1056" s="141"/>
      <c r="C1056" s="141"/>
      <c r="D1056" s="141"/>
      <c r="E1056" s="141"/>
      <c r="F1056" s="141"/>
      <c r="G1056" s="141"/>
      <c r="H1056" s="141"/>
      <c r="I1056" s="141"/>
      <c r="J1056" s="141"/>
      <c r="K1056" s="141"/>
    </row>
    <row r="1057" spans="1:11" ht="13.5" hidden="1" thickBot="1">
      <c r="A1057" s="104" t="s">
        <v>8</v>
      </c>
      <c r="B1057" s="596" t="s">
        <v>9</v>
      </c>
      <c r="C1057" s="596"/>
      <c r="D1057" s="597"/>
      <c r="E1057" s="598" t="s">
        <v>10</v>
      </c>
      <c r="F1057" s="599"/>
      <c r="G1057" s="600"/>
      <c r="H1057" s="599" t="s">
        <v>11</v>
      </c>
      <c r="I1057" s="604" t="s">
        <v>12</v>
      </c>
      <c r="J1057" s="599" t="s">
        <v>13</v>
      </c>
      <c r="K1057" s="604" t="s">
        <v>14</v>
      </c>
    </row>
    <row r="1058" spans="1:11" ht="13.5" hidden="1" thickBot="1">
      <c r="A1058" s="127" t="s">
        <v>15</v>
      </c>
      <c r="B1058" s="167" t="s">
        <v>16</v>
      </c>
      <c r="C1058" s="168" t="s">
        <v>17</v>
      </c>
      <c r="D1058" s="166" t="s">
        <v>18</v>
      </c>
      <c r="E1058" s="601"/>
      <c r="F1058" s="602"/>
      <c r="G1058" s="603"/>
      <c r="H1058" s="602"/>
      <c r="I1058" s="605"/>
      <c r="J1058" s="602"/>
      <c r="K1058" s="605"/>
    </row>
    <row r="1059" spans="1:11" hidden="1">
      <c r="A1059" s="104"/>
      <c r="B1059" s="103"/>
      <c r="C1059" s="169"/>
      <c r="D1059" s="152"/>
      <c r="E1059" s="145" t="s">
        <v>80</v>
      </c>
      <c r="F1059" s="153"/>
      <c r="G1059" s="152"/>
      <c r="H1059" s="103" t="s">
        <v>83</v>
      </c>
      <c r="I1059" s="104">
        <v>1</v>
      </c>
      <c r="J1059" s="129">
        <v>1200</v>
      </c>
      <c r="K1059" s="129">
        <f>J1059*I1059</f>
        <v>1200</v>
      </c>
    </row>
    <row r="1060" spans="1:11" hidden="1">
      <c r="A1060" s="131"/>
      <c r="B1060" s="103" t="s">
        <v>368</v>
      </c>
      <c r="C1060" s="169" t="s">
        <v>368</v>
      </c>
      <c r="D1060" s="152" t="s">
        <v>368</v>
      </c>
      <c r="E1060" s="145" t="s">
        <v>368</v>
      </c>
      <c r="F1060" s="153"/>
      <c r="G1060" s="152"/>
      <c r="H1060" s="103" t="s">
        <v>368</v>
      </c>
      <c r="I1060" s="131"/>
      <c r="J1060" s="129" t="s">
        <v>368</v>
      </c>
      <c r="K1060" s="129" t="s">
        <v>368</v>
      </c>
    </row>
    <row r="1061" spans="1:11" hidden="1">
      <c r="A1061" s="131"/>
      <c r="B1061" s="103" t="s">
        <v>368</v>
      </c>
      <c r="C1061" s="169" t="s">
        <v>368</v>
      </c>
      <c r="D1061" s="152" t="s">
        <v>368</v>
      </c>
      <c r="E1061" s="145" t="s">
        <v>368</v>
      </c>
      <c r="F1061" s="153"/>
      <c r="G1061" s="152"/>
      <c r="H1061" s="103" t="s">
        <v>368</v>
      </c>
      <c r="I1061" s="131"/>
      <c r="J1061" s="129" t="s">
        <v>368</v>
      </c>
      <c r="K1061" s="129" t="s">
        <v>368</v>
      </c>
    </row>
    <row r="1062" spans="1:11" hidden="1">
      <c r="A1062" s="131"/>
      <c r="B1062" s="103" t="s">
        <v>368</v>
      </c>
      <c r="C1062" s="169" t="s">
        <v>368</v>
      </c>
      <c r="D1062" s="152" t="s">
        <v>368</v>
      </c>
      <c r="E1062" s="145" t="s">
        <v>368</v>
      </c>
      <c r="F1062" s="153"/>
      <c r="G1062" s="152"/>
      <c r="H1062" s="103" t="s">
        <v>368</v>
      </c>
      <c r="I1062" s="131"/>
      <c r="J1062" s="129" t="s">
        <v>368</v>
      </c>
      <c r="K1062" s="129" t="s">
        <v>368</v>
      </c>
    </row>
    <row r="1063" spans="1:11" ht="13.5" hidden="1" thickBot="1">
      <c r="A1063" s="127"/>
      <c r="B1063" s="124" t="s">
        <v>368</v>
      </c>
      <c r="C1063" s="170" t="s">
        <v>368</v>
      </c>
      <c r="D1063" s="126" t="s">
        <v>368</v>
      </c>
      <c r="E1063" s="146" t="s">
        <v>368</v>
      </c>
      <c r="F1063" s="125"/>
      <c r="G1063" s="126"/>
      <c r="H1063" s="124" t="s">
        <v>368</v>
      </c>
      <c r="I1063" s="127"/>
      <c r="J1063" s="129" t="s">
        <v>368</v>
      </c>
      <c r="K1063" s="129" t="s">
        <v>368</v>
      </c>
    </row>
    <row r="1064" spans="1:11" ht="13.5" hidden="1" thickBot="1">
      <c r="A1064" s="141"/>
      <c r="B1064" s="141"/>
      <c r="C1064" s="141"/>
      <c r="D1064" s="141"/>
      <c r="E1064" s="132" t="s">
        <v>380</v>
      </c>
      <c r="F1064" s="120"/>
      <c r="G1064" s="120"/>
      <c r="H1064" s="120"/>
      <c r="I1064" s="120"/>
      <c r="J1064" s="140"/>
      <c r="K1064" s="135">
        <f>SUM(K1059:K1063)</f>
        <v>1200</v>
      </c>
    </row>
    <row r="1065" spans="1:11" ht="13.5" hidden="1" thickBot="1">
      <c r="A1065" s="141"/>
      <c r="B1065" s="141"/>
      <c r="C1065" s="141"/>
      <c r="D1065" s="141"/>
      <c r="E1065" s="132" t="s">
        <v>370</v>
      </c>
      <c r="F1065" s="120"/>
      <c r="G1065" s="120"/>
      <c r="H1065" s="137"/>
      <c r="I1065" s="137"/>
      <c r="J1065" s="140"/>
      <c r="K1065" s="135">
        <f>K1064</f>
        <v>1200</v>
      </c>
    </row>
    <row r="1066" spans="1:11" hidden="1">
      <c r="A1066" s="141"/>
      <c r="B1066" s="141"/>
      <c r="C1066" s="141"/>
      <c r="D1066" s="141"/>
      <c r="E1066" s="119"/>
      <c r="F1066" s="119"/>
      <c r="G1066" s="119"/>
      <c r="H1066" s="119"/>
      <c r="I1066" s="119"/>
      <c r="J1066" s="148"/>
      <c r="K1066" s="149"/>
    </row>
    <row r="1067" spans="1:11" ht="13.5" hidden="1" thickBot="1">
      <c r="A1067" s="142" t="s">
        <v>371</v>
      </c>
      <c r="B1067" s="141"/>
      <c r="C1067" s="141"/>
      <c r="D1067" s="141"/>
      <c r="E1067" s="141"/>
      <c r="F1067" s="141"/>
      <c r="G1067" s="141"/>
      <c r="H1067" s="141"/>
      <c r="I1067" s="141"/>
      <c r="J1067" s="141"/>
      <c r="K1067" s="141"/>
    </row>
    <row r="1068" spans="1:11" ht="13.5" hidden="1" thickBot="1">
      <c r="A1068" s="104" t="s">
        <v>8</v>
      </c>
      <c r="B1068" s="596" t="s">
        <v>9</v>
      </c>
      <c r="C1068" s="596"/>
      <c r="D1068" s="597"/>
      <c r="E1068" s="598" t="s">
        <v>10</v>
      </c>
      <c r="F1068" s="600"/>
      <c r="G1068" s="622" t="s">
        <v>372</v>
      </c>
      <c r="H1068" s="604" t="s">
        <v>373</v>
      </c>
      <c r="I1068" s="604" t="s">
        <v>374</v>
      </c>
      <c r="J1068" s="604" t="s">
        <v>28</v>
      </c>
      <c r="K1068" s="604" t="s">
        <v>13</v>
      </c>
    </row>
    <row r="1069" spans="1:11" ht="13.5" hidden="1" thickBot="1">
      <c r="A1069" s="127" t="s">
        <v>15</v>
      </c>
      <c r="B1069" s="167" t="s">
        <v>16</v>
      </c>
      <c r="C1069" s="168" t="s">
        <v>17</v>
      </c>
      <c r="D1069" s="166" t="s">
        <v>18</v>
      </c>
      <c r="E1069" s="601"/>
      <c r="F1069" s="603"/>
      <c r="G1069" s="629"/>
      <c r="H1069" s="605"/>
      <c r="I1069" s="605"/>
      <c r="J1069" s="605"/>
      <c r="K1069" s="605"/>
    </row>
    <row r="1070" spans="1:11" hidden="1">
      <c r="A1070" s="104"/>
      <c r="B1070" s="121"/>
      <c r="C1070" s="171"/>
      <c r="D1070" s="123"/>
      <c r="E1070" s="145" t="s">
        <v>397</v>
      </c>
      <c r="F1070" s="123"/>
      <c r="G1070" s="123">
        <v>0.1</v>
      </c>
      <c r="H1070" s="122">
        <v>40</v>
      </c>
      <c r="I1070" s="104">
        <v>4</v>
      </c>
      <c r="J1070" s="172">
        <v>50</v>
      </c>
      <c r="K1070" s="129">
        <v>200</v>
      </c>
    </row>
    <row r="1071" spans="1:11" hidden="1">
      <c r="A1071" s="131"/>
      <c r="B1071" s="103"/>
      <c r="C1071" s="169"/>
      <c r="D1071" s="152"/>
      <c r="E1071" s="145"/>
      <c r="F1071" s="152"/>
      <c r="G1071" s="152"/>
      <c r="H1071" s="153"/>
      <c r="I1071" s="131"/>
      <c r="J1071" s="149"/>
      <c r="K1071" s="129"/>
    </row>
    <row r="1072" spans="1:11" hidden="1">
      <c r="A1072" s="131"/>
      <c r="B1072" s="103"/>
      <c r="C1072" s="169"/>
      <c r="D1072" s="152"/>
      <c r="E1072" s="145"/>
      <c r="F1072" s="152"/>
      <c r="G1072" s="152"/>
      <c r="H1072" s="153"/>
      <c r="I1072" s="131"/>
      <c r="J1072" s="149"/>
      <c r="K1072" s="129"/>
    </row>
    <row r="1073" spans="1:11" hidden="1">
      <c r="A1073" s="131"/>
      <c r="B1073" s="103"/>
      <c r="C1073" s="169"/>
      <c r="D1073" s="152"/>
      <c r="E1073" s="145"/>
      <c r="F1073" s="152"/>
      <c r="G1073" s="152"/>
      <c r="H1073" s="153"/>
      <c r="I1073" s="131"/>
      <c r="J1073" s="149"/>
      <c r="K1073" s="129"/>
    </row>
    <row r="1074" spans="1:11" hidden="1">
      <c r="A1074" s="131"/>
      <c r="B1074" s="103"/>
      <c r="C1074" s="169"/>
      <c r="D1074" s="152"/>
      <c r="E1074" s="145"/>
      <c r="F1074" s="152"/>
      <c r="G1074" s="152"/>
      <c r="H1074" s="153"/>
      <c r="I1074" s="131"/>
      <c r="J1074" s="149"/>
      <c r="K1074" s="129"/>
    </row>
    <row r="1075" spans="1:11" ht="13.5" hidden="1" thickBot="1">
      <c r="A1075" s="127"/>
      <c r="B1075" s="124" t="s">
        <v>368</v>
      </c>
      <c r="C1075" s="170" t="s">
        <v>368</v>
      </c>
      <c r="D1075" s="126" t="s">
        <v>368</v>
      </c>
      <c r="E1075" s="146" t="s">
        <v>368</v>
      </c>
      <c r="F1075" s="126"/>
      <c r="G1075" s="126"/>
      <c r="H1075" s="153"/>
      <c r="I1075" s="131"/>
      <c r="J1075" s="149"/>
      <c r="K1075" s="129" t="s">
        <v>368</v>
      </c>
    </row>
    <row r="1076" spans="1:11" ht="13.5" hidden="1" thickBot="1">
      <c r="A1076" s="141"/>
      <c r="B1076" s="141"/>
      <c r="C1076" s="141"/>
      <c r="D1076" s="141"/>
      <c r="E1076" s="132" t="s">
        <v>375</v>
      </c>
      <c r="F1076" s="120"/>
      <c r="G1076" s="120"/>
      <c r="H1076" s="137"/>
      <c r="I1076" s="137"/>
      <c r="J1076" s="140"/>
      <c r="K1076" s="135">
        <f>SUM(K1070:K1074)</f>
        <v>200</v>
      </c>
    </row>
    <row r="1077" spans="1:11" ht="13.5" hidden="1" thickBot="1">
      <c r="A1077" s="141"/>
      <c r="B1077" s="141"/>
      <c r="C1077" s="141"/>
      <c r="D1077" s="141"/>
      <c r="E1077" s="132" t="s">
        <v>376</v>
      </c>
      <c r="F1077" s="120"/>
      <c r="G1077" s="120"/>
      <c r="H1077" s="137"/>
      <c r="I1077" s="137"/>
      <c r="J1077" s="140"/>
      <c r="K1077" s="135">
        <f>K1076</f>
        <v>200</v>
      </c>
    </row>
    <row r="1078" spans="1:11" hidden="1">
      <c r="A1078" s="141"/>
      <c r="B1078" s="141"/>
      <c r="C1078" s="141"/>
      <c r="D1078" s="141"/>
      <c r="E1078" s="119"/>
      <c r="F1078" s="119"/>
      <c r="G1078" s="119"/>
      <c r="H1078" s="119"/>
      <c r="I1078" s="119"/>
      <c r="J1078" s="119"/>
      <c r="K1078" s="119"/>
    </row>
    <row r="1079" spans="1:11" ht="13.5" hidden="1" thickBot="1">
      <c r="A1079" s="142" t="s">
        <v>26</v>
      </c>
      <c r="B1079" s="141"/>
      <c r="C1079" s="141"/>
      <c r="D1079" s="141"/>
      <c r="E1079" s="141"/>
      <c r="F1079" s="141"/>
      <c r="G1079" s="141"/>
      <c r="H1079" s="141"/>
      <c r="I1079" s="141"/>
      <c r="J1079" s="141"/>
      <c r="K1079" s="141"/>
    </row>
    <row r="1080" spans="1:11" ht="13.5" hidden="1" thickBot="1">
      <c r="A1080" s="104" t="s">
        <v>8</v>
      </c>
      <c r="B1080" s="596" t="s">
        <v>9</v>
      </c>
      <c r="C1080" s="596"/>
      <c r="D1080" s="597"/>
      <c r="E1080" s="598" t="s">
        <v>10</v>
      </c>
      <c r="F1080" s="599"/>
      <c r="G1080" s="600"/>
      <c r="H1080" s="599" t="s">
        <v>11</v>
      </c>
      <c r="I1080" s="604" t="s">
        <v>27</v>
      </c>
      <c r="J1080" s="599" t="s">
        <v>28</v>
      </c>
      <c r="K1080" s="604" t="s">
        <v>14</v>
      </c>
    </row>
    <row r="1081" spans="1:11" ht="13.5" hidden="1" thickBot="1">
      <c r="A1081" s="127" t="s">
        <v>15</v>
      </c>
      <c r="B1081" s="167" t="s">
        <v>16</v>
      </c>
      <c r="C1081" s="168" t="s">
        <v>17</v>
      </c>
      <c r="D1081" s="166" t="s">
        <v>18</v>
      </c>
      <c r="E1081" s="601"/>
      <c r="F1081" s="602"/>
      <c r="G1081" s="603"/>
      <c r="H1081" s="602"/>
      <c r="I1081" s="605"/>
      <c r="J1081" s="602"/>
      <c r="K1081" s="605"/>
    </row>
    <row r="1082" spans="1:11" hidden="1">
      <c r="A1082" s="104"/>
      <c r="B1082" s="103"/>
      <c r="C1082" s="169"/>
      <c r="D1082" s="152"/>
      <c r="E1082" s="145" t="s">
        <v>398</v>
      </c>
      <c r="F1082" s="153"/>
      <c r="G1082" s="152"/>
      <c r="H1082" s="103"/>
      <c r="I1082" s="104">
        <v>1</v>
      </c>
      <c r="J1082" s="129">
        <v>17633</v>
      </c>
      <c r="K1082" s="129">
        <f>J1082*I1082</f>
        <v>17633</v>
      </c>
    </row>
    <row r="1083" spans="1:11" hidden="1">
      <c r="A1083" s="131"/>
      <c r="B1083" s="103"/>
      <c r="C1083" s="169"/>
      <c r="D1083" s="152"/>
      <c r="E1083" s="145"/>
      <c r="F1083" s="153"/>
      <c r="G1083" s="152"/>
      <c r="H1083" s="103"/>
      <c r="I1083" s="131"/>
      <c r="J1083" s="129"/>
      <c r="K1083" s="129"/>
    </row>
    <row r="1084" spans="1:11" hidden="1">
      <c r="A1084" s="131"/>
      <c r="B1084" s="103"/>
      <c r="C1084" s="169"/>
      <c r="D1084" s="152"/>
      <c r="E1084" s="145"/>
      <c r="F1084" s="153"/>
      <c r="G1084" s="152"/>
      <c r="H1084" s="103"/>
      <c r="I1084" s="131"/>
      <c r="J1084" s="129"/>
      <c r="K1084" s="129"/>
    </row>
    <row r="1085" spans="1:11" hidden="1">
      <c r="A1085" s="131"/>
      <c r="B1085" s="103" t="s">
        <v>368</v>
      </c>
      <c r="C1085" s="169" t="s">
        <v>368</v>
      </c>
      <c r="D1085" s="152" t="s">
        <v>368</v>
      </c>
      <c r="E1085" s="145" t="s">
        <v>368</v>
      </c>
      <c r="F1085" s="153"/>
      <c r="G1085" s="152"/>
      <c r="H1085" s="103" t="s">
        <v>368</v>
      </c>
      <c r="I1085" s="131"/>
      <c r="J1085" s="129" t="s">
        <v>368</v>
      </c>
      <c r="K1085" s="129" t="s">
        <v>368</v>
      </c>
    </row>
    <row r="1086" spans="1:11" hidden="1">
      <c r="A1086" s="131"/>
      <c r="B1086" s="103" t="s">
        <v>368</v>
      </c>
      <c r="C1086" s="169" t="s">
        <v>368</v>
      </c>
      <c r="D1086" s="152" t="s">
        <v>368</v>
      </c>
      <c r="E1086" s="145" t="s">
        <v>368</v>
      </c>
      <c r="F1086" s="153"/>
      <c r="G1086" s="152"/>
      <c r="H1086" s="103" t="s">
        <v>368</v>
      </c>
      <c r="I1086" s="131"/>
      <c r="J1086" s="129" t="s">
        <v>368</v>
      </c>
      <c r="K1086" s="129" t="s">
        <v>368</v>
      </c>
    </row>
    <row r="1087" spans="1:11" hidden="1">
      <c r="A1087" s="131"/>
      <c r="B1087" s="103" t="s">
        <v>368</v>
      </c>
      <c r="C1087" s="169" t="s">
        <v>368</v>
      </c>
      <c r="D1087" s="152" t="s">
        <v>368</v>
      </c>
      <c r="E1087" s="145" t="s">
        <v>368</v>
      </c>
      <c r="F1087" s="153"/>
      <c r="G1087" s="152"/>
      <c r="H1087" s="103" t="s">
        <v>368</v>
      </c>
      <c r="I1087" s="131"/>
      <c r="J1087" s="129" t="s">
        <v>368</v>
      </c>
      <c r="K1087" s="129" t="s">
        <v>368</v>
      </c>
    </row>
    <row r="1088" spans="1:11" hidden="1">
      <c r="A1088" s="131"/>
      <c r="B1088" s="103" t="s">
        <v>368</v>
      </c>
      <c r="C1088" s="169" t="s">
        <v>368</v>
      </c>
      <c r="D1088" s="152" t="s">
        <v>368</v>
      </c>
      <c r="E1088" s="145" t="s">
        <v>368</v>
      </c>
      <c r="F1088" s="153"/>
      <c r="G1088" s="152"/>
      <c r="H1088" s="103" t="s">
        <v>368</v>
      </c>
      <c r="I1088" s="131"/>
      <c r="J1088" s="129" t="s">
        <v>368</v>
      </c>
      <c r="K1088" s="129" t="s">
        <v>368</v>
      </c>
    </row>
    <row r="1089" spans="1:11" hidden="1">
      <c r="A1089" s="131"/>
      <c r="B1089" s="103" t="s">
        <v>368</v>
      </c>
      <c r="C1089" s="169" t="s">
        <v>368</v>
      </c>
      <c r="D1089" s="152" t="s">
        <v>368</v>
      </c>
      <c r="E1089" s="145" t="s">
        <v>368</v>
      </c>
      <c r="F1089" s="153"/>
      <c r="G1089" s="152"/>
      <c r="H1089" s="103" t="s">
        <v>368</v>
      </c>
      <c r="I1089" s="131"/>
      <c r="J1089" s="129" t="s">
        <v>368</v>
      </c>
      <c r="K1089" s="129" t="s">
        <v>368</v>
      </c>
    </row>
    <row r="1090" spans="1:11" hidden="1">
      <c r="A1090" s="131"/>
      <c r="B1090" s="103" t="s">
        <v>368</v>
      </c>
      <c r="C1090" s="169" t="s">
        <v>368</v>
      </c>
      <c r="D1090" s="152" t="s">
        <v>368</v>
      </c>
      <c r="E1090" s="145" t="s">
        <v>368</v>
      </c>
      <c r="F1090" s="153"/>
      <c r="G1090" s="152"/>
      <c r="H1090" s="103" t="s">
        <v>368</v>
      </c>
      <c r="I1090" s="131"/>
      <c r="J1090" s="129" t="s">
        <v>368</v>
      </c>
      <c r="K1090" s="129" t="s">
        <v>368</v>
      </c>
    </row>
    <row r="1091" spans="1:11" ht="13.5" hidden="1" thickBot="1">
      <c r="A1091" s="127"/>
      <c r="B1091" s="124" t="s">
        <v>368</v>
      </c>
      <c r="C1091" s="170" t="s">
        <v>368</v>
      </c>
      <c r="D1091" s="126" t="s">
        <v>368</v>
      </c>
      <c r="E1091" s="146" t="s">
        <v>368</v>
      </c>
      <c r="F1091" s="125"/>
      <c r="G1091" s="126"/>
      <c r="H1091" s="124" t="s">
        <v>368</v>
      </c>
      <c r="I1091" s="127"/>
      <c r="J1091" s="155" t="s">
        <v>368</v>
      </c>
      <c r="K1091" s="155" t="s">
        <v>368</v>
      </c>
    </row>
    <row r="1092" spans="1:11" ht="13.5" hidden="1" thickBot="1">
      <c r="A1092" s="141"/>
      <c r="B1092" s="141"/>
      <c r="C1092" s="141"/>
      <c r="D1092" s="141"/>
      <c r="E1092" s="132" t="s">
        <v>29</v>
      </c>
      <c r="F1092" s="120"/>
      <c r="G1092" s="120"/>
      <c r="H1092" s="120"/>
      <c r="I1092" s="120"/>
      <c r="J1092" s="134"/>
      <c r="K1092" s="155">
        <f>SUM(K1082:K1086)</f>
        <v>17633</v>
      </c>
    </row>
    <row r="1093" spans="1:11" ht="13.5" hidden="1" thickBot="1">
      <c r="A1093" s="141"/>
      <c r="B1093" s="141"/>
      <c r="C1093" s="141"/>
      <c r="D1093" s="141"/>
      <c r="E1093" s="132" t="s">
        <v>30</v>
      </c>
      <c r="F1093" s="120"/>
      <c r="G1093" s="120"/>
      <c r="H1093" s="137"/>
      <c r="I1093" s="137"/>
      <c r="J1093" s="140"/>
      <c r="K1093" s="135">
        <f>K1092</f>
        <v>17633</v>
      </c>
    </row>
    <row r="1094" spans="1:11" ht="13.5" hidden="1" thickBot="1">
      <c r="A1094" s="141"/>
      <c r="B1094" s="141"/>
      <c r="C1094" s="141"/>
      <c r="D1094" s="141"/>
      <c r="E1094" s="141"/>
      <c r="F1094" s="141"/>
      <c r="G1094" s="141"/>
      <c r="H1094" s="141"/>
      <c r="I1094" s="141"/>
      <c r="J1094" s="139"/>
      <c r="K1094" s="156"/>
    </row>
    <row r="1095" spans="1:11" ht="13.5" hidden="1" thickBot="1">
      <c r="A1095" s="141"/>
      <c r="B1095" s="141"/>
      <c r="C1095" s="141"/>
      <c r="D1095" s="141"/>
      <c r="E1095" s="174" t="s">
        <v>31</v>
      </c>
      <c r="F1095" s="175"/>
      <c r="G1095" s="175"/>
      <c r="H1095" s="175"/>
      <c r="I1095" s="175"/>
      <c r="J1095" s="612">
        <f>K1093+K1077+K1065+K1054</f>
        <v>358855</v>
      </c>
      <c r="K1095" s="613"/>
    </row>
    <row r="1096" spans="1:11" ht="13.5" hidden="1" thickBot="1">
      <c r="A1096" s="141"/>
      <c r="B1096" s="141"/>
      <c r="C1096" s="141"/>
      <c r="D1096" s="141"/>
      <c r="E1096" s="112" t="s">
        <v>32</v>
      </c>
      <c r="F1096" s="157"/>
      <c r="G1096" s="157"/>
      <c r="H1096" s="158">
        <v>0.35</v>
      </c>
      <c r="I1096" s="157"/>
      <c r="J1096" s="612">
        <f>J1095*0.3</f>
        <v>107656.5</v>
      </c>
      <c r="K1096" s="613"/>
    </row>
    <row r="1097" spans="1:11" ht="13.5" hidden="1" thickBot="1">
      <c r="A1097" s="141"/>
      <c r="B1097" s="141"/>
      <c r="C1097" s="141"/>
      <c r="D1097" s="141"/>
      <c r="E1097" s="160" t="s">
        <v>33</v>
      </c>
      <c r="F1097" s="161"/>
      <c r="G1097" s="161"/>
      <c r="H1097" s="161"/>
      <c r="I1097" s="161"/>
      <c r="J1097" s="612">
        <f>J1096+J1095</f>
        <v>466511.5</v>
      </c>
      <c r="K1097" s="613"/>
    </row>
    <row r="1098" spans="1:11" hidden="1"/>
    <row r="1099" spans="1:11" ht="13.5" hidden="1" thickBot="1"/>
    <row r="1100" spans="1:11" ht="18" hidden="1">
      <c r="A1100" s="630"/>
      <c r="B1100" s="631"/>
      <c r="C1100" s="632"/>
      <c r="D1100" s="639" t="s">
        <v>0</v>
      </c>
      <c r="E1100" s="640"/>
      <c r="F1100" s="640"/>
      <c r="G1100" s="640"/>
      <c r="H1100" s="640"/>
      <c r="I1100" s="640"/>
      <c r="J1100" s="640"/>
      <c r="K1100" s="640"/>
    </row>
    <row r="1101" spans="1:11" ht="13.5" hidden="1" thickBot="1">
      <c r="A1101" s="633"/>
      <c r="B1101" s="634"/>
      <c r="C1101" s="635"/>
      <c r="D1101" s="106"/>
      <c r="E1101" s="107"/>
      <c r="F1101" s="107"/>
      <c r="G1101" s="107"/>
      <c r="H1101" s="107"/>
      <c r="I1101" s="107"/>
      <c r="J1101" s="107"/>
      <c r="K1101" s="107"/>
    </row>
    <row r="1102" spans="1:11" ht="15" hidden="1" thickBot="1">
      <c r="A1102" s="633"/>
      <c r="B1102" s="634"/>
      <c r="C1102" s="635"/>
      <c r="D1102" s="641" t="str">
        <f>D1033</f>
        <v>MUNICIPIO DE RIONEGRO</v>
      </c>
      <c r="E1102" s="642"/>
      <c r="F1102" s="642"/>
      <c r="G1102" s="642"/>
      <c r="H1102" s="642"/>
      <c r="I1102" s="642"/>
      <c r="J1102" s="643"/>
      <c r="K1102" s="108" t="s">
        <v>1</v>
      </c>
    </row>
    <row r="1103" spans="1:11" ht="40.5" hidden="1" customHeight="1" thickBot="1">
      <c r="A1103" s="636"/>
      <c r="B1103" s="637"/>
      <c r="C1103" s="638"/>
      <c r="D1103" s="644" t="str">
        <f>D1034</f>
        <v xml:space="preserve">REPOSICION SISTEMA DE ACUEDUCTO  CORREGIMIENTO LLANO DE PALMAS
</v>
      </c>
      <c r="E1103" s="645"/>
      <c r="F1103" s="645"/>
      <c r="G1103" s="645"/>
      <c r="H1103" s="645"/>
      <c r="I1103" s="645"/>
      <c r="J1103" s="646"/>
      <c r="K1103" s="109">
        <f>K1034</f>
        <v>41202</v>
      </c>
    </row>
    <row r="1104" spans="1:11" ht="13.5" hidden="1" thickBot="1">
      <c r="A1104" s="647" t="s">
        <v>233</v>
      </c>
      <c r="B1104" s="626"/>
      <c r="C1104" s="624" t="str">
        <f>C1035</f>
        <v>DESARENADOR</v>
      </c>
      <c r="D1104" s="624"/>
      <c r="E1104" s="624"/>
      <c r="F1104" s="624"/>
      <c r="G1104" s="625"/>
      <c r="H1104" s="626"/>
      <c r="I1104" s="626"/>
      <c r="J1104" s="163"/>
      <c r="K1104" s="111" t="s">
        <v>3</v>
      </c>
    </row>
    <row r="1105" spans="1:11" ht="13.5" hidden="1" thickBot="1">
      <c r="A1105" s="112" t="s">
        <v>4</v>
      </c>
      <c r="B1105" s="627"/>
      <c r="C1105" s="628"/>
      <c r="D1105" s="112" t="s">
        <v>5</v>
      </c>
      <c r="E1105" s="114"/>
      <c r="F1105" s="115" t="s">
        <v>415</v>
      </c>
      <c r="G1105" s="114"/>
      <c r="H1105" s="114"/>
      <c r="I1105" s="114"/>
      <c r="J1105" s="116"/>
      <c r="K1105" s="113" t="s">
        <v>6</v>
      </c>
    </row>
    <row r="1106" spans="1:11" hidden="1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</row>
    <row r="1107" spans="1:11" ht="13.5" hidden="1" thickBot="1">
      <c r="A1107" s="165" t="s">
        <v>7</v>
      </c>
      <c r="B1107" s="120"/>
      <c r="C1107" s="120"/>
      <c r="D1107" s="120"/>
      <c r="E1107" s="120"/>
      <c r="F1107" s="120"/>
      <c r="G1107" s="120"/>
      <c r="H1107" s="120"/>
      <c r="I1107" s="120"/>
      <c r="J1107" s="120"/>
      <c r="K1107" s="120"/>
    </row>
    <row r="1108" spans="1:11" ht="13.5" hidden="1" thickBot="1">
      <c r="A1108" s="104" t="s">
        <v>8</v>
      </c>
      <c r="B1108" s="596" t="s">
        <v>9</v>
      </c>
      <c r="C1108" s="596"/>
      <c r="D1108" s="597"/>
      <c r="E1108" s="598" t="s">
        <v>10</v>
      </c>
      <c r="F1108" s="599"/>
      <c r="G1108" s="600"/>
      <c r="H1108" s="599" t="s">
        <v>11</v>
      </c>
      <c r="I1108" s="604" t="s">
        <v>12</v>
      </c>
      <c r="J1108" s="599" t="s">
        <v>13</v>
      </c>
      <c r="K1108" s="604" t="s">
        <v>14</v>
      </c>
    </row>
    <row r="1109" spans="1:11" ht="13.5" hidden="1" thickBot="1">
      <c r="A1109" s="127" t="s">
        <v>15</v>
      </c>
      <c r="B1109" s="167" t="s">
        <v>16</v>
      </c>
      <c r="C1109" s="168" t="s">
        <v>17</v>
      </c>
      <c r="D1109" s="166" t="s">
        <v>18</v>
      </c>
      <c r="E1109" s="620"/>
      <c r="F1109" s="602"/>
      <c r="G1109" s="603"/>
      <c r="H1109" s="602"/>
      <c r="I1109" s="605"/>
      <c r="J1109" s="602"/>
      <c r="K1109" s="605"/>
    </row>
    <row r="1110" spans="1:11" hidden="1">
      <c r="A1110" s="104">
        <v>59</v>
      </c>
      <c r="B1110" s="103">
        <v>2</v>
      </c>
      <c r="C1110" s="169">
        <v>59</v>
      </c>
      <c r="D1110" s="153">
        <v>1</v>
      </c>
      <c r="E1110" s="181" t="s">
        <v>415</v>
      </c>
      <c r="F1110" s="153"/>
      <c r="G1110" s="152"/>
      <c r="H1110" s="103" t="s">
        <v>6</v>
      </c>
      <c r="I1110" s="104">
        <v>1</v>
      </c>
      <c r="J1110" s="129">
        <v>186170</v>
      </c>
      <c r="K1110" s="129">
        <f>J1110*I1110</f>
        <v>186170</v>
      </c>
    </row>
    <row r="1111" spans="1:11" hidden="1">
      <c r="A1111" s="131">
        <v>57</v>
      </c>
      <c r="B1111" s="103">
        <v>2</v>
      </c>
      <c r="C1111" s="169">
        <v>57</v>
      </c>
      <c r="D1111" s="152">
        <v>1</v>
      </c>
      <c r="E1111" s="145" t="s">
        <v>409</v>
      </c>
      <c r="F1111" s="153"/>
      <c r="G1111" s="152"/>
      <c r="H1111" s="103" t="s">
        <v>122</v>
      </c>
      <c r="I1111" s="131">
        <v>0.04</v>
      </c>
      <c r="J1111" s="129">
        <v>19140</v>
      </c>
      <c r="K1111" s="129">
        <f>J1111*I1111</f>
        <v>765.6</v>
      </c>
    </row>
    <row r="1112" spans="1:11" hidden="1">
      <c r="A1112" s="131"/>
      <c r="B1112" s="103"/>
      <c r="C1112" s="169"/>
      <c r="D1112" s="152"/>
      <c r="E1112" s="145"/>
      <c r="F1112" s="153"/>
      <c r="G1112" s="152"/>
      <c r="H1112" s="103"/>
      <c r="I1112" s="131"/>
      <c r="J1112" s="129"/>
      <c r="K1112" s="129"/>
    </row>
    <row r="1113" spans="1:11" hidden="1">
      <c r="A1113" s="131"/>
      <c r="B1113" s="103" t="s">
        <v>368</v>
      </c>
      <c r="C1113" s="169" t="s">
        <v>368</v>
      </c>
      <c r="D1113" s="152" t="s">
        <v>368</v>
      </c>
      <c r="E1113" s="145" t="s">
        <v>368</v>
      </c>
      <c r="F1113" s="153"/>
      <c r="G1113" s="152"/>
      <c r="H1113" s="103" t="s">
        <v>368</v>
      </c>
      <c r="I1113" s="131"/>
      <c r="J1113" s="129" t="s">
        <v>368</v>
      </c>
      <c r="K1113" s="129" t="s">
        <v>368</v>
      </c>
    </row>
    <row r="1114" spans="1:11" hidden="1">
      <c r="A1114" s="131"/>
      <c r="B1114" s="103" t="s">
        <v>368</v>
      </c>
      <c r="C1114" s="169" t="s">
        <v>368</v>
      </c>
      <c r="D1114" s="152" t="s">
        <v>368</v>
      </c>
      <c r="E1114" s="145" t="s">
        <v>368</v>
      </c>
      <c r="F1114" s="153"/>
      <c r="G1114" s="152"/>
      <c r="H1114" s="103" t="s">
        <v>368</v>
      </c>
      <c r="I1114" s="131"/>
      <c r="J1114" s="129" t="s">
        <v>368</v>
      </c>
      <c r="K1114" s="129" t="s">
        <v>368</v>
      </c>
    </row>
    <row r="1115" spans="1:11" hidden="1">
      <c r="A1115" s="131"/>
      <c r="B1115" s="103" t="s">
        <v>368</v>
      </c>
      <c r="C1115" s="169" t="s">
        <v>368</v>
      </c>
      <c r="D1115" s="152" t="s">
        <v>368</v>
      </c>
      <c r="E1115" s="145" t="s">
        <v>368</v>
      </c>
      <c r="F1115" s="153"/>
      <c r="G1115" s="152"/>
      <c r="H1115" s="103" t="s">
        <v>368</v>
      </c>
      <c r="I1115" s="131"/>
      <c r="J1115" s="129" t="s">
        <v>368</v>
      </c>
      <c r="K1115" s="129" t="s">
        <v>368</v>
      </c>
    </row>
    <row r="1116" spans="1:11" hidden="1">
      <c r="A1116" s="131"/>
      <c r="B1116" s="103" t="s">
        <v>368</v>
      </c>
      <c r="C1116" s="169" t="s">
        <v>368</v>
      </c>
      <c r="D1116" s="152" t="s">
        <v>368</v>
      </c>
      <c r="E1116" s="145" t="s">
        <v>368</v>
      </c>
      <c r="F1116" s="153"/>
      <c r="G1116" s="152"/>
      <c r="H1116" s="103" t="s">
        <v>368</v>
      </c>
      <c r="I1116" s="131"/>
      <c r="J1116" s="129" t="s">
        <v>368</v>
      </c>
      <c r="K1116" s="129" t="s">
        <v>368</v>
      </c>
    </row>
    <row r="1117" spans="1:11" hidden="1">
      <c r="A1117" s="131"/>
      <c r="B1117" s="103" t="s">
        <v>368</v>
      </c>
      <c r="C1117" s="169" t="s">
        <v>368</v>
      </c>
      <c r="D1117" s="152" t="s">
        <v>368</v>
      </c>
      <c r="E1117" s="145" t="s">
        <v>368</v>
      </c>
      <c r="F1117" s="153"/>
      <c r="G1117" s="152"/>
      <c r="H1117" s="103" t="s">
        <v>368</v>
      </c>
      <c r="I1117" s="131"/>
      <c r="J1117" s="129" t="s">
        <v>368</v>
      </c>
      <c r="K1117" s="129" t="s">
        <v>368</v>
      </c>
    </row>
    <row r="1118" spans="1:11" hidden="1">
      <c r="A1118" s="131"/>
      <c r="B1118" s="103" t="s">
        <v>368</v>
      </c>
      <c r="C1118" s="169" t="s">
        <v>368</v>
      </c>
      <c r="D1118" s="152" t="s">
        <v>368</v>
      </c>
      <c r="E1118" s="145" t="s">
        <v>368</v>
      </c>
      <c r="F1118" s="153"/>
      <c r="G1118" s="152"/>
      <c r="H1118" s="103" t="s">
        <v>368</v>
      </c>
      <c r="I1118" s="131"/>
      <c r="J1118" s="129" t="s">
        <v>368</v>
      </c>
      <c r="K1118" s="129" t="s">
        <v>368</v>
      </c>
    </row>
    <row r="1119" spans="1:11" ht="13.5" hidden="1" thickBot="1">
      <c r="A1119" s="127"/>
      <c r="B1119" s="124" t="s">
        <v>368</v>
      </c>
      <c r="C1119" s="170" t="s">
        <v>368</v>
      </c>
      <c r="D1119" s="126" t="s">
        <v>368</v>
      </c>
      <c r="E1119" s="146" t="s">
        <v>368</v>
      </c>
      <c r="F1119" s="125"/>
      <c r="G1119" s="126"/>
      <c r="H1119" s="124" t="s">
        <v>368</v>
      </c>
      <c r="I1119" s="127"/>
      <c r="J1119" s="155" t="s">
        <v>368</v>
      </c>
      <c r="K1119" s="155" t="s">
        <v>368</v>
      </c>
    </row>
    <row r="1120" spans="1:11" ht="13.5" hidden="1" thickBot="1">
      <c r="A1120" s="119"/>
      <c r="B1120" s="119"/>
      <c r="C1120" s="119"/>
      <c r="D1120" s="119"/>
      <c r="E1120" s="130" t="s">
        <v>19</v>
      </c>
      <c r="F1120" s="119"/>
      <c r="G1120" s="119"/>
      <c r="H1120" s="120"/>
      <c r="I1120" s="120"/>
      <c r="J1120" s="134"/>
      <c r="K1120" s="155">
        <f>SUM(K1110:K1113)</f>
        <v>186935.6</v>
      </c>
    </row>
    <row r="1121" spans="1:11" ht="13.5" hidden="1" thickBot="1">
      <c r="A1121" s="119"/>
      <c r="B1121" s="119"/>
      <c r="C1121" s="119"/>
      <c r="D1121" s="119"/>
      <c r="E1121" s="136" t="s">
        <v>20</v>
      </c>
      <c r="F1121" s="137"/>
      <c r="G1121" s="137"/>
      <c r="H1121" s="137"/>
      <c r="I1121" s="138">
        <v>0.05</v>
      </c>
      <c r="J1121" s="139"/>
      <c r="K1121" s="135">
        <f>K1120*0.05</f>
        <v>9346.7800000000007</v>
      </c>
    </row>
    <row r="1122" spans="1:11" ht="13.5" hidden="1" thickBot="1">
      <c r="A1122" s="119"/>
      <c r="B1122" s="141"/>
      <c r="C1122" s="141"/>
      <c r="D1122" s="141"/>
      <c r="E1122" s="132" t="s">
        <v>21</v>
      </c>
      <c r="F1122" s="120"/>
      <c r="G1122" s="120"/>
      <c r="H1122" s="137"/>
      <c r="I1122" s="137"/>
      <c r="J1122" s="140"/>
      <c r="K1122" s="135">
        <f>K1121+K1120</f>
        <v>196282.38</v>
      </c>
    </row>
    <row r="1123" spans="1:11" ht="13.5" hidden="1" thickBot="1">
      <c r="A1123" s="119"/>
      <c r="B1123" s="141"/>
      <c r="C1123" s="141"/>
      <c r="D1123" s="141"/>
      <c r="E1123" s="132" t="s">
        <v>22</v>
      </c>
      <c r="F1123" s="120"/>
      <c r="G1123" s="120"/>
      <c r="H1123" s="137"/>
      <c r="I1123" s="137"/>
      <c r="J1123" s="140"/>
      <c r="K1123" s="135">
        <f>ROUND(K1122,0)</f>
        <v>196282</v>
      </c>
    </row>
    <row r="1124" spans="1:11" hidden="1">
      <c r="A1124" s="119"/>
      <c r="B1124" s="141"/>
      <c r="C1124" s="141"/>
      <c r="D1124" s="141"/>
      <c r="E1124" s="141"/>
      <c r="F1124" s="141"/>
      <c r="G1124" s="141"/>
      <c r="H1124" s="141"/>
      <c r="I1124" s="141"/>
      <c r="J1124" s="141"/>
      <c r="K1124" s="141"/>
    </row>
    <row r="1125" spans="1:11" ht="13.5" hidden="1" thickBot="1">
      <c r="A1125" s="142" t="s">
        <v>369</v>
      </c>
      <c r="B1125" s="141"/>
      <c r="C1125" s="141"/>
      <c r="D1125" s="141"/>
      <c r="E1125" s="141"/>
      <c r="F1125" s="141"/>
      <c r="G1125" s="141"/>
      <c r="H1125" s="141"/>
      <c r="I1125" s="141"/>
      <c r="J1125" s="141"/>
      <c r="K1125" s="141"/>
    </row>
    <row r="1126" spans="1:11" ht="13.5" hidden="1" thickBot="1">
      <c r="A1126" s="104" t="s">
        <v>8</v>
      </c>
      <c r="B1126" s="596" t="s">
        <v>9</v>
      </c>
      <c r="C1126" s="596"/>
      <c r="D1126" s="597"/>
      <c r="E1126" s="598" t="s">
        <v>10</v>
      </c>
      <c r="F1126" s="599"/>
      <c r="G1126" s="600"/>
      <c r="H1126" s="599" t="s">
        <v>11</v>
      </c>
      <c r="I1126" s="604" t="s">
        <v>12</v>
      </c>
      <c r="J1126" s="599" t="s">
        <v>13</v>
      </c>
      <c r="K1126" s="604" t="s">
        <v>14</v>
      </c>
    </row>
    <row r="1127" spans="1:11" ht="13.5" hidden="1" thickBot="1">
      <c r="A1127" s="127" t="s">
        <v>15</v>
      </c>
      <c r="B1127" s="167" t="s">
        <v>16</v>
      </c>
      <c r="C1127" s="168" t="s">
        <v>17</v>
      </c>
      <c r="D1127" s="166" t="s">
        <v>18</v>
      </c>
      <c r="E1127" s="601"/>
      <c r="F1127" s="602"/>
      <c r="G1127" s="603"/>
      <c r="H1127" s="602"/>
      <c r="I1127" s="605"/>
      <c r="J1127" s="602"/>
      <c r="K1127" s="605"/>
    </row>
    <row r="1128" spans="1:11" hidden="1">
      <c r="A1128" s="104">
        <v>2</v>
      </c>
      <c r="B1128" s="103">
        <v>1</v>
      </c>
      <c r="C1128" s="169">
        <v>2</v>
      </c>
      <c r="D1128" s="152">
        <v>1</v>
      </c>
      <c r="E1128" s="145" t="s">
        <v>80</v>
      </c>
      <c r="F1128" s="153"/>
      <c r="G1128" s="152"/>
      <c r="H1128" s="103" t="s">
        <v>79</v>
      </c>
      <c r="I1128" s="104">
        <v>1</v>
      </c>
      <c r="J1128" s="129">
        <v>2500</v>
      </c>
      <c r="K1128" s="129">
        <v>2500</v>
      </c>
    </row>
    <row r="1129" spans="1:11" hidden="1">
      <c r="A1129" s="131"/>
      <c r="B1129" s="103" t="s">
        <v>368</v>
      </c>
      <c r="C1129" s="169" t="s">
        <v>368</v>
      </c>
      <c r="D1129" s="152" t="s">
        <v>368</v>
      </c>
      <c r="E1129" s="145" t="s">
        <v>368</v>
      </c>
      <c r="F1129" s="153"/>
      <c r="G1129" s="152"/>
      <c r="H1129" s="103" t="s">
        <v>368</v>
      </c>
      <c r="I1129" s="131"/>
      <c r="J1129" s="129" t="s">
        <v>368</v>
      </c>
      <c r="K1129" s="129" t="s">
        <v>368</v>
      </c>
    </row>
    <row r="1130" spans="1:11" hidden="1">
      <c r="A1130" s="131"/>
      <c r="B1130" s="103" t="s">
        <v>368</v>
      </c>
      <c r="C1130" s="169" t="s">
        <v>368</v>
      </c>
      <c r="D1130" s="152" t="s">
        <v>368</v>
      </c>
      <c r="E1130" s="145" t="s">
        <v>368</v>
      </c>
      <c r="F1130" s="153"/>
      <c r="G1130" s="152"/>
      <c r="H1130" s="103" t="s">
        <v>368</v>
      </c>
      <c r="I1130" s="131"/>
      <c r="J1130" s="129" t="s">
        <v>368</v>
      </c>
      <c r="K1130" s="129" t="s">
        <v>368</v>
      </c>
    </row>
    <row r="1131" spans="1:11" hidden="1">
      <c r="A1131" s="131"/>
      <c r="B1131" s="103" t="s">
        <v>368</v>
      </c>
      <c r="C1131" s="169" t="s">
        <v>368</v>
      </c>
      <c r="D1131" s="152" t="s">
        <v>368</v>
      </c>
      <c r="E1131" s="145" t="s">
        <v>368</v>
      </c>
      <c r="F1131" s="153"/>
      <c r="G1131" s="152"/>
      <c r="H1131" s="103" t="s">
        <v>368</v>
      </c>
      <c r="I1131" s="131"/>
      <c r="J1131" s="129" t="s">
        <v>368</v>
      </c>
      <c r="K1131" s="129" t="s">
        <v>368</v>
      </c>
    </row>
    <row r="1132" spans="1:11" ht="13.5" hidden="1" thickBot="1">
      <c r="A1132" s="127"/>
      <c r="B1132" s="124" t="s">
        <v>368</v>
      </c>
      <c r="C1132" s="170" t="s">
        <v>368</v>
      </c>
      <c r="D1132" s="126" t="s">
        <v>368</v>
      </c>
      <c r="E1132" s="146" t="s">
        <v>368</v>
      </c>
      <c r="F1132" s="125"/>
      <c r="G1132" s="126"/>
      <c r="H1132" s="124" t="s">
        <v>368</v>
      </c>
      <c r="I1132" s="127"/>
      <c r="J1132" s="129" t="s">
        <v>368</v>
      </c>
      <c r="K1132" s="129" t="s">
        <v>368</v>
      </c>
    </row>
    <row r="1133" spans="1:11" ht="13.5" hidden="1" thickBot="1">
      <c r="A1133" s="141"/>
      <c r="B1133" s="141"/>
      <c r="C1133" s="141"/>
      <c r="D1133" s="141"/>
      <c r="E1133" s="132" t="s">
        <v>380</v>
      </c>
      <c r="F1133" s="120"/>
      <c r="G1133" s="120"/>
      <c r="H1133" s="120"/>
      <c r="I1133" s="120"/>
      <c r="J1133" s="140"/>
      <c r="K1133" s="135">
        <v>2500</v>
      </c>
    </row>
    <row r="1134" spans="1:11" ht="13.5" hidden="1" thickBot="1">
      <c r="A1134" s="141"/>
      <c r="B1134" s="141"/>
      <c r="C1134" s="141"/>
      <c r="D1134" s="141"/>
      <c r="E1134" s="132" t="s">
        <v>370</v>
      </c>
      <c r="F1134" s="120"/>
      <c r="G1134" s="120"/>
      <c r="H1134" s="137"/>
      <c r="I1134" s="137"/>
      <c r="J1134" s="140"/>
      <c r="K1134" s="135">
        <v>2500</v>
      </c>
    </row>
    <row r="1135" spans="1:11" hidden="1">
      <c r="A1135" s="141"/>
      <c r="B1135" s="141"/>
      <c r="C1135" s="141"/>
      <c r="D1135" s="141"/>
      <c r="E1135" s="119"/>
      <c r="F1135" s="119"/>
      <c r="G1135" s="119"/>
      <c r="H1135" s="119"/>
      <c r="I1135" s="119"/>
      <c r="J1135" s="148"/>
      <c r="K1135" s="149"/>
    </row>
    <row r="1136" spans="1:11" ht="13.5" hidden="1" thickBot="1">
      <c r="A1136" s="142" t="s">
        <v>371</v>
      </c>
      <c r="B1136" s="141"/>
      <c r="C1136" s="141"/>
      <c r="D1136" s="141"/>
      <c r="E1136" s="141"/>
      <c r="F1136" s="141"/>
      <c r="G1136" s="141"/>
      <c r="H1136" s="141"/>
      <c r="I1136" s="141"/>
      <c r="J1136" s="141"/>
      <c r="K1136" s="141"/>
    </row>
    <row r="1137" spans="1:11" ht="13.5" hidden="1" thickBot="1">
      <c r="A1137" s="104" t="s">
        <v>8</v>
      </c>
      <c r="B1137" s="596" t="s">
        <v>9</v>
      </c>
      <c r="C1137" s="596"/>
      <c r="D1137" s="597"/>
      <c r="E1137" s="598" t="s">
        <v>10</v>
      </c>
      <c r="F1137" s="600"/>
      <c r="G1137" s="622" t="s">
        <v>372</v>
      </c>
      <c r="H1137" s="604" t="s">
        <v>373</v>
      </c>
      <c r="I1137" s="604" t="s">
        <v>374</v>
      </c>
      <c r="J1137" s="604" t="s">
        <v>28</v>
      </c>
      <c r="K1137" s="604" t="s">
        <v>13</v>
      </c>
    </row>
    <row r="1138" spans="1:11" ht="13.5" hidden="1" thickBot="1">
      <c r="A1138" s="127" t="s">
        <v>15</v>
      </c>
      <c r="B1138" s="167" t="s">
        <v>16</v>
      </c>
      <c r="C1138" s="168" t="s">
        <v>17</v>
      </c>
      <c r="D1138" s="166" t="s">
        <v>18</v>
      </c>
      <c r="E1138" s="620"/>
      <c r="F1138" s="603"/>
      <c r="G1138" s="629"/>
      <c r="H1138" s="605"/>
      <c r="I1138" s="605"/>
      <c r="J1138" s="605"/>
      <c r="K1138" s="605"/>
    </row>
    <row r="1139" spans="1:11" hidden="1">
      <c r="A1139" s="104">
        <v>59</v>
      </c>
      <c r="B1139" s="121">
        <v>2</v>
      </c>
      <c r="C1139" s="171">
        <v>59</v>
      </c>
      <c r="D1139" s="122">
        <v>1</v>
      </c>
      <c r="E1139" s="181" t="s">
        <v>415</v>
      </c>
      <c r="F1139" s="123"/>
      <c r="G1139" s="123">
        <v>0.1</v>
      </c>
      <c r="H1139" s="122">
        <v>40</v>
      </c>
      <c r="I1139" s="104">
        <v>4</v>
      </c>
      <c r="J1139" s="172">
        <v>50</v>
      </c>
      <c r="K1139" s="129">
        <v>200</v>
      </c>
    </row>
    <row r="1140" spans="1:11" hidden="1">
      <c r="A1140" s="131">
        <v>57</v>
      </c>
      <c r="B1140" s="103">
        <v>2</v>
      </c>
      <c r="C1140" s="169">
        <v>57</v>
      </c>
      <c r="D1140" s="152">
        <v>1</v>
      </c>
      <c r="E1140" s="145" t="s">
        <v>410</v>
      </c>
      <c r="F1140" s="152"/>
      <c r="G1140" s="152">
        <v>0.01</v>
      </c>
      <c r="H1140" s="153">
        <v>40</v>
      </c>
      <c r="I1140" s="131">
        <v>0.4</v>
      </c>
      <c r="J1140" s="149">
        <v>50</v>
      </c>
      <c r="K1140" s="129">
        <v>20</v>
      </c>
    </row>
    <row r="1141" spans="1:11" hidden="1">
      <c r="A1141" s="131"/>
      <c r="B1141" s="103"/>
      <c r="C1141" s="169"/>
      <c r="D1141" s="152"/>
      <c r="E1141" s="145"/>
      <c r="F1141" s="152"/>
      <c r="G1141" s="152"/>
      <c r="H1141" s="153"/>
      <c r="I1141" s="131"/>
      <c r="J1141" s="149"/>
      <c r="K1141" s="129"/>
    </row>
    <row r="1142" spans="1:11" hidden="1">
      <c r="A1142" s="131"/>
      <c r="B1142" s="103" t="s">
        <v>368</v>
      </c>
      <c r="C1142" s="169" t="s">
        <v>368</v>
      </c>
      <c r="D1142" s="152" t="s">
        <v>368</v>
      </c>
      <c r="E1142" s="145" t="s">
        <v>368</v>
      </c>
      <c r="F1142" s="152"/>
      <c r="G1142" s="152"/>
      <c r="H1142" s="153"/>
      <c r="I1142" s="131"/>
      <c r="J1142" s="149"/>
      <c r="K1142" s="129" t="s">
        <v>368</v>
      </c>
    </row>
    <row r="1143" spans="1:11" hidden="1">
      <c r="A1143" s="131"/>
      <c r="B1143" s="103" t="s">
        <v>368</v>
      </c>
      <c r="C1143" s="169" t="s">
        <v>368</v>
      </c>
      <c r="D1143" s="152" t="s">
        <v>368</v>
      </c>
      <c r="E1143" s="145" t="s">
        <v>368</v>
      </c>
      <c r="F1143" s="152"/>
      <c r="G1143" s="152"/>
      <c r="H1143" s="153"/>
      <c r="I1143" s="131"/>
      <c r="J1143" s="149"/>
      <c r="K1143" s="129" t="s">
        <v>368</v>
      </c>
    </row>
    <row r="1144" spans="1:11" ht="13.5" hidden="1" thickBot="1">
      <c r="A1144" s="127"/>
      <c r="B1144" s="124" t="s">
        <v>368</v>
      </c>
      <c r="C1144" s="170" t="s">
        <v>368</v>
      </c>
      <c r="D1144" s="126" t="s">
        <v>368</v>
      </c>
      <c r="E1144" s="146" t="s">
        <v>368</v>
      </c>
      <c r="F1144" s="126"/>
      <c r="G1144" s="126"/>
      <c r="H1144" s="153"/>
      <c r="I1144" s="131"/>
      <c r="J1144" s="149"/>
      <c r="K1144" s="129" t="s">
        <v>368</v>
      </c>
    </row>
    <row r="1145" spans="1:11" ht="13.5" hidden="1" thickBot="1">
      <c r="A1145" s="141"/>
      <c r="B1145" s="141"/>
      <c r="C1145" s="141"/>
      <c r="D1145" s="141"/>
      <c r="E1145" s="132" t="s">
        <v>375</v>
      </c>
      <c r="F1145" s="120"/>
      <c r="G1145" s="120"/>
      <c r="H1145" s="137"/>
      <c r="I1145" s="137"/>
      <c r="J1145" s="140"/>
      <c r="K1145" s="135">
        <v>240</v>
      </c>
    </row>
    <row r="1146" spans="1:11" ht="13.5" hidden="1" thickBot="1">
      <c r="A1146" s="141"/>
      <c r="B1146" s="141"/>
      <c r="C1146" s="141"/>
      <c r="D1146" s="141"/>
      <c r="E1146" s="132" t="s">
        <v>376</v>
      </c>
      <c r="F1146" s="120"/>
      <c r="G1146" s="120"/>
      <c r="H1146" s="137"/>
      <c r="I1146" s="137"/>
      <c r="J1146" s="140"/>
      <c r="K1146" s="135">
        <v>240</v>
      </c>
    </row>
    <row r="1147" spans="1:11" hidden="1">
      <c r="A1147" s="141"/>
      <c r="B1147" s="141"/>
      <c r="C1147" s="141"/>
      <c r="D1147" s="141"/>
      <c r="E1147" s="119"/>
      <c r="F1147" s="119"/>
      <c r="G1147" s="119"/>
      <c r="H1147" s="119"/>
      <c r="I1147" s="119"/>
      <c r="J1147" s="119"/>
      <c r="K1147" s="119"/>
    </row>
    <row r="1148" spans="1:11" ht="13.5" hidden="1" thickBot="1">
      <c r="A1148" s="142" t="s">
        <v>26</v>
      </c>
      <c r="B1148" s="141"/>
      <c r="C1148" s="141"/>
      <c r="D1148" s="141"/>
      <c r="E1148" s="141"/>
      <c r="F1148" s="141"/>
      <c r="G1148" s="141"/>
      <c r="H1148" s="141"/>
      <c r="I1148" s="141"/>
      <c r="J1148" s="141"/>
      <c r="K1148" s="141"/>
    </row>
    <row r="1149" spans="1:11" ht="13.5" hidden="1" thickBot="1">
      <c r="A1149" s="104" t="s">
        <v>8</v>
      </c>
      <c r="B1149" s="596" t="s">
        <v>9</v>
      </c>
      <c r="C1149" s="596"/>
      <c r="D1149" s="597"/>
      <c r="E1149" s="598" t="s">
        <v>10</v>
      </c>
      <c r="F1149" s="599"/>
      <c r="G1149" s="600"/>
      <c r="H1149" s="599" t="s">
        <v>11</v>
      </c>
      <c r="I1149" s="604" t="s">
        <v>27</v>
      </c>
      <c r="J1149" s="599" t="s">
        <v>28</v>
      </c>
      <c r="K1149" s="604" t="s">
        <v>14</v>
      </c>
    </row>
    <row r="1150" spans="1:11" ht="13.5" hidden="1" thickBot="1">
      <c r="A1150" s="127" t="s">
        <v>15</v>
      </c>
      <c r="B1150" s="167" t="s">
        <v>16</v>
      </c>
      <c r="C1150" s="168" t="s">
        <v>17</v>
      </c>
      <c r="D1150" s="166" t="s">
        <v>18</v>
      </c>
      <c r="E1150" s="601"/>
      <c r="F1150" s="602"/>
      <c r="G1150" s="603"/>
      <c r="H1150" s="602"/>
      <c r="I1150" s="605"/>
      <c r="J1150" s="602"/>
      <c r="K1150" s="605"/>
    </row>
    <row r="1151" spans="1:11" hidden="1">
      <c r="A1151" s="104">
        <v>12</v>
      </c>
      <c r="B1151" s="103">
        <v>4</v>
      </c>
      <c r="C1151" s="169">
        <v>12</v>
      </c>
      <c r="D1151" s="152">
        <v>4</v>
      </c>
      <c r="E1151" s="145" t="s">
        <v>188</v>
      </c>
      <c r="F1151" s="153"/>
      <c r="G1151" s="152"/>
      <c r="H1151" s="103" t="s">
        <v>178</v>
      </c>
      <c r="I1151" s="104">
        <v>0.1</v>
      </c>
      <c r="J1151" s="129">
        <v>5802</v>
      </c>
      <c r="K1151" s="129">
        <v>580.20000000000005</v>
      </c>
    </row>
    <row r="1152" spans="1:11" hidden="1">
      <c r="A1152" s="131">
        <v>17</v>
      </c>
      <c r="B1152" s="103">
        <v>4</v>
      </c>
      <c r="C1152" s="169">
        <v>15</v>
      </c>
      <c r="D1152" s="152">
        <v>4</v>
      </c>
      <c r="E1152" s="145" t="s">
        <v>385</v>
      </c>
      <c r="F1152" s="153"/>
      <c r="G1152" s="152"/>
      <c r="H1152" s="103" t="s">
        <v>178</v>
      </c>
      <c r="I1152" s="131">
        <v>0.1</v>
      </c>
      <c r="J1152" s="129">
        <v>8290</v>
      </c>
      <c r="K1152" s="129">
        <v>829</v>
      </c>
    </row>
    <row r="1153" spans="1:11" hidden="1">
      <c r="A1153" s="131"/>
      <c r="B1153" s="103" t="s">
        <v>368</v>
      </c>
      <c r="C1153" s="169" t="s">
        <v>368</v>
      </c>
      <c r="D1153" s="152" t="s">
        <v>368</v>
      </c>
      <c r="E1153" s="145" t="s">
        <v>368</v>
      </c>
      <c r="F1153" s="153"/>
      <c r="G1153" s="152"/>
      <c r="H1153" s="103" t="s">
        <v>368</v>
      </c>
      <c r="I1153" s="131"/>
      <c r="J1153" s="129" t="s">
        <v>368</v>
      </c>
      <c r="K1153" s="129" t="s">
        <v>368</v>
      </c>
    </row>
    <row r="1154" spans="1:11" hidden="1">
      <c r="A1154" s="131"/>
      <c r="B1154" s="103" t="s">
        <v>368</v>
      </c>
      <c r="C1154" s="169" t="s">
        <v>368</v>
      </c>
      <c r="D1154" s="152" t="s">
        <v>368</v>
      </c>
      <c r="E1154" s="145" t="s">
        <v>368</v>
      </c>
      <c r="F1154" s="153"/>
      <c r="G1154" s="152"/>
      <c r="H1154" s="103" t="s">
        <v>368</v>
      </c>
      <c r="I1154" s="131"/>
      <c r="J1154" s="129" t="s">
        <v>368</v>
      </c>
      <c r="K1154" s="129" t="s">
        <v>368</v>
      </c>
    </row>
    <row r="1155" spans="1:11" hidden="1">
      <c r="A1155" s="131"/>
      <c r="B1155" s="103" t="s">
        <v>368</v>
      </c>
      <c r="C1155" s="169" t="s">
        <v>368</v>
      </c>
      <c r="D1155" s="152" t="s">
        <v>368</v>
      </c>
      <c r="E1155" s="145" t="s">
        <v>368</v>
      </c>
      <c r="F1155" s="153"/>
      <c r="G1155" s="152"/>
      <c r="H1155" s="103" t="s">
        <v>368</v>
      </c>
      <c r="I1155" s="131"/>
      <c r="J1155" s="129" t="s">
        <v>368</v>
      </c>
      <c r="K1155" s="129" t="s">
        <v>368</v>
      </c>
    </row>
    <row r="1156" spans="1:11" hidden="1">
      <c r="A1156" s="131"/>
      <c r="B1156" s="103" t="s">
        <v>368</v>
      </c>
      <c r="C1156" s="169" t="s">
        <v>368</v>
      </c>
      <c r="D1156" s="152" t="s">
        <v>368</v>
      </c>
      <c r="E1156" s="145" t="s">
        <v>368</v>
      </c>
      <c r="F1156" s="153"/>
      <c r="G1156" s="152"/>
      <c r="H1156" s="103" t="s">
        <v>368</v>
      </c>
      <c r="I1156" s="131"/>
      <c r="J1156" s="129" t="s">
        <v>368</v>
      </c>
      <c r="K1156" s="129" t="s">
        <v>368</v>
      </c>
    </row>
    <row r="1157" spans="1:11" hidden="1">
      <c r="A1157" s="131"/>
      <c r="B1157" s="103" t="s">
        <v>368</v>
      </c>
      <c r="C1157" s="169" t="s">
        <v>368</v>
      </c>
      <c r="D1157" s="152" t="s">
        <v>368</v>
      </c>
      <c r="E1157" s="145" t="s">
        <v>368</v>
      </c>
      <c r="F1157" s="153"/>
      <c r="G1157" s="152"/>
      <c r="H1157" s="103" t="s">
        <v>368</v>
      </c>
      <c r="I1157" s="131"/>
      <c r="J1157" s="129" t="s">
        <v>368</v>
      </c>
      <c r="K1157" s="129" t="s">
        <v>368</v>
      </c>
    </row>
    <row r="1158" spans="1:11" hidden="1">
      <c r="A1158" s="131"/>
      <c r="B1158" s="103" t="s">
        <v>368</v>
      </c>
      <c r="C1158" s="169" t="s">
        <v>368</v>
      </c>
      <c r="D1158" s="152" t="s">
        <v>368</v>
      </c>
      <c r="E1158" s="145" t="s">
        <v>368</v>
      </c>
      <c r="F1158" s="153"/>
      <c r="G1158" s="152"/>
      <c r="H1158" s="103" t="s">
        <v>368</v>
      </c>
      <c r="I1158" s="131"/>
      <c r="J1158" s="129" t="s">
        <v>368</v>
      </c>
      <c r="K1158" s="129" t="s">
        <v>368</v>
      </c>
    </row>
    <row r="1159" spans="1:11" hidden="1">
      <c r="A1159" s="131"/>
      <c r="B1159" s="103" t="s">
        <v>368</v>
      </c>
      <c r="C1159" s="169" t="s">
        <v>368</v>
      </c>
      <c r="D1159" s="152" t="s">
        <v>368</v>
      </c>
      <c r="E1159" s="145" t="s">
        <v>368</v>
      </c>
      <c r="F1159" s="153"/>
      <c r="G1159" s="152"/>
      <c r="H1159" s="103" t="s">
        <v>368</v>
      </c>
      <c r="I1159" s="131"/>
      <c r="J1159" s="129" t="s">
        <v>368</v>
      </c>
      <c r="K1159" s="129" t="s">
        <v>368</v>
      </c>
    </row>
    <row r="1160" spans="1:11" ht="13.5" hidden="1" thickBot="1">
      <c r="A1160" s="127"/>
      <c r="B1160" s="124" t="s">
        <v>368</v>
      </c>
      <c r="C1160" s="170" t="s">
        <v>368</v>
      </c>
      <c r="D1160" s="126" t="s">
        <v>368</v>
      </c>
      <c r="E1160" s="146" t="s">
        <v>368</v>
      </c>
      <c r="F1160" s="125"/>
      <c r="G1160" s="126"/>
      <c r="H1160" s="124" t="s">
        <v>368</v>
      </c>
      <c r="I1160" s="127"/>
      <c r="J1160" s="155" t="s">
        <v>368</v>
      </c>
      <c r="K1160" s="155" t="s">
        <v>368</v>
      </c>
    </row>
    <row r="1161" spans="1:11" ht="13.5" hidden="1" thickBot="1">
      <c r="A1161" s="141"/>
      <c r="B1161" s="141"/>
      <c r="C1161" s="141"/>
      <c r="D1161" s="141"/>
      <c r="E1161" s="132" t="s">
        <v>29</v>
      </c>
      <c r="F1161" s="120"/>
      <c r="G1161" s="120"/>
      <c r="H1161" s="120"/>
      <c r="I1161" s="120"/>
      <c r="J1161" s="134"/>
      <c r="K1161" s="155">
        <v>1409.2</v>
      </c>
    </row>
    <row r="1162" spans="1:11" ht="13.5" hidden="1" thickBot="1">
      <c r="A1162" s="141"/>
      <c r="B1162" s="141"/>
      <c r="C1162" s="141"/>
      <c r="D1162" s="141"/>
      <c r="E1162" s="132" t="s">
        <v>30</v>
      </c>
      <c r="F1162" s="120"/>
      <c r="G1162" s="120"/>
      <c r="H1162" s="137"/>
      <c r="I1162" s="137"/>
      <c r="J1162" s="140"/>
      <c r="K1162" s="135">
        <v>1410</v>
      </c>
    </row>
    <row r="1163" spans="1:11" ht="13.5" hidden="1" thickBot="1">
      <c r="A1163" s="141"/>
      <c r="B1163" s="141"/>
      <c r="C1163" s="141"/>
      <c r="D1163" s="141"/>
      <c r="E1163" s="141"/>
      <c r="F1163" s="141"/>
      <c r="G1163" s="141"/>
      <c r="H1163" s="141"/>
      <c r="I1163" s="141"/>
      <c r="J1163" s="139"/>
      <c r="K1163" s="156"/>
    </row>
    <row r="1164" spans="1:11" ht="13.5" hidden="1" thickBot="1">
      <c r="A1164" s="141"/>
      <c r="B1164" s="141"/>
      <c r="C1164" s="141"/>
      <c r="D1164" s="141"/>
      <c r="E1164" s="174" t="s">
        <v>31</v>
      </c>
      <c r="F1164" s="175"/>
      <c r="G1164" s="175"/>
      <c r="H1164" s="175"/>
      <c r="I1164" s="175"/>
      <c r="J1164" s="612">
        <f>K1162+K1146+K1134+K1123</f>
        <v>200432</v>
      </c>
      <c r="K1164" s="613"/>
    </row>
    <row r="1165" spans="1:11" ht="13.5" hidden="1" thickBot="1">
      <c r="A1165" s="141"/>
      <c r="B1165" s="141"/>
      <c r="C1165" s="141"/>
      <c r="D1165" s="141"/>
      <c r="E1165" s="112" t="s">
        <v>32</v>
      </c>
      <c r="F1165" s="157"/>
      <c r="G1165" s="157"/>
      <c r="H1165" s="158">
        <v>0.35</v>
      </c>
      <c r="I1165" s="157"/>
      <c r="J1165" s="612">
        <f>J1164*0.3</f>
        <v>60129.599999999999</v>
      </c>
      <c r="K1165" s="613"/>
    </row>
    <row r="1166" spans="1:11" ht="13.5" hidden="1" thickBot="1">
      <c r="A1166" s="141"/>
      <c r="B1166" s="141"/>
      <c r="C1166" s="141"/>
      <c r="D1166" s="141"/>
      <c r="E1166" s="160" t="s">
        <v>33</v>
      </c>
      <c r="F1166" s="161"/>
      <c r="G1166" s="161"/>
      <c r="H1166" s="161"/>
      <c r="I1166" s="161"/>
      <c r="J1166" s="612">
        <f>J1165+J1164</f>
        <v>260561.6</v>
      </c>
      <c r="K1166" s="613"/>
    </row>
    <row r="1167" spans="1:11" ht="18" hidden="1">
      <c r="A1167" s="630"/>
      <c r="B1167" s="631"/>
      <c r="C1167" s="632"/>
      <c r="D1167" s="639" t="s">
        <v>0</v>
      </c>
      <c r="E1167" s="640"/>
      <c r="F1167" s="640"/>
      <c r="G1167" s="640"/>
      <c r="H1167" s="640"/>
      <c r="I1167" s="640"/>
      <c r="J1167" s="640"/>
      <c r="K1167" s="640"/>
    </row>
    <row r="1168" spans="1:11" ht="13.5" hidden="1" thickBot="1">
      <c r="A1168" s="633"/>
      <c r="B1168" s="634"/>
      <c r="C1168" s="635"/>
      <c r="D1168" s="106"/>
      <c r="E1168" s="107"/>
      <c r="F1168" s="107"/>
      <c r="G1168" s="107"/>
      <c r="H1168" s="107"/>
      <c r="I1168" s="107"/>
      <c r="J1168" s="107"/>
      <c r="K1168" s="107"/>
    </row>
    <row r="1169" spans="1:11" ht="15" hidden="1" thickBot="1">
      <c r="A1169" s="633"/>
      <c r="B1169" s="634"/>
      <c r="C1169" s="635"/>
      <c r="D1169" s="641" t="str">
        <f>D1102</f>
        <v>MUNICIPIO DE RIONEGRO</v>
      </c>
      <c r="E1169" s="642"/>
      <c r="F1169" s="642"/>
      <c r="G1169" s="642"/>
      <c r="H1169" s="642"/>
      <c r="I1169" s="642"/>
      <c r="J1169" s="643"/>
      <c r="K1169" s="108" t="s">
        <v>1</v>
      </c>
    </row>
    <row r="1170" spans="1:11" ht="34.5" hidden="1" customHeight="1" thickBot="1">
      <c r="A1170" s="636"/>
      <c r="B1170" s="637"/>
      <c r="C1170" s="638"/>
      <c r="D1170" s="644" t="str">
        <f>D1103</f>
        <v xml:space="preserve">REPOSICION SISTEMA DE ACUEDUCTO  CORREGIMIENTO LLANO DE PALMAS
</v>
      </c>
      <c r="E1170" s="645"/>
      <c r="F1170" s="645"/>
      <c r="G1170" s="645"/>
      <c r="H1170" s="645"/>
      <c r="I1170" s="645"/>
      <c r="J1170" s="646"/>
      <c r="K1170" s="109">
        <f>K1103</f>
        <v>41202</v>
      </c>
    </row>
    <row r="1171" spans="1:11" ht="13.5" hidden="1" thickBot="1">
      <c r="A1171" s="647" t="s">
        <v>233</v>
      </c>
      <c r="B1171" s="626"/>
      <c r="C1171" s="624" t="s">
        <v>401</v>
      </c>
      <c r="D1171" s="624"/>
      <c r="E1171" s="624"/>
      <c r="F1171" s="624"/>
      <c r="G1171" s="625"/>
      <c r="H1171" s="626"/>
      <c r="I1171" s="626"/>
      <c r="J1171" s="163"/>
      <c r="K1171" s="111" t="s">
        <v>3</v>
      </c>
    </row>
    <row r="1172" spans="1:11" ht="13.5" hidden="1" thickBot="1">
      <c r="A1172" s="112" t="s">
        <v>4</v>
      </c>
      <c r="B1172" s="656"/>
      <c r="C1172" s="628"/>
      <c r="D1172" s="112" t="s">
        <v>5</v>
      </c>
      <c r="E1172" s="114"/>
      <c r="F1172" s="182" t="s">
        <v>349</v>
      </c>
      <c r="G1172" s="114"/>
      <c r="H1172" s="114"/>
      <c r="I1172" s="114"/>
      <c r="J1172" s="116"/>
      <c r="K1172" s="113" t="s">
        <v>94</v>
      </c>
    </row>
    <row r="1173" spans="1:11" hidden="1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</row>
    <row r="1174" spans="1:11" ht="13.5" hidden="1" thickBot="1">
      <c r="A1174" s="165" t="s">
        <v>7</v>
      </c>
      <c r="B1174" s="120"/>
      <c r="C1174" s="120"/>
      <c r="D1174" s="120"/>
      <c r="E1174" s="120"/>
      <c r="F1174" s="120"/>
      <c r="G1174" s="120"/>
      <c r="H1174" s="120"/>
      <c r="I1174" s="120"/>
      <c r="J1174" s="120"/>
      <c r="K1174" s="120"/>
    </row>
    <row r="1175" spans="1:11" ht="13.5" hidden="1" thickBot="1">
      <c r="A1175" s="104" t="s">
        <v>8</v>
      </c>
      <c r="B1175" s="596" t="s">
        <v>9</v>
      </c>
      <c r="C1175" s="596"/>
      <c r="D1175" s="597"/>
      <c r="E1175" s="598" t="s">
        <v>10</v>
      </c>
      <c r="F1175" s="599"/>
      <c r="G1175" s="600"/>
      <c r="H1175" s="599" t="s">
        <v>11</v>
      </c>
      <c r="I1175" s="604" t="s">
        <v>12</v>
      </c>
      <c r="J1175" s="599" t="s">
        <v>13</v>
      </c>
      <c r="K1175" s="604" t="s">
        <v>14</v>
      </c>
    </row>
    <row r="1176" spans="1:11" ht="13.5" hidden="1" thickBot="1">
      <c r="A1176" s="127" t="s">
        <v>15</v>
      </c>
      <c r="B1176" s="167" t="s">
        <v>16</v>
      </c>
      <c r="C1176" s="168" t="s">
        <v>17</v>
      </c>
      <c r="D1176" s="166" t="s">
        <v>18</v>
      </c>
      <c r="E1176" s="601"/>
      <c r="F1176" s="602"/>
      <c r="G1176" s="603"/>
      <c r="H1176" s="602"/>
      <c r="I1176" s="605"/>
      <c r="J1176" s="602"/>
      <c r="K1176" s="605"/>
    </row>
    <row r="1177" spans="1:11" hidden="1">
      <c r="A1177" s="104"/>
      <c r="B1177" s="103"/>
      <c r="C1177" s="169"/>
      <c r="D1177" s="152"/>
      <c r="E1177" s="145" t="s">
        <v>417</v>
      </c>
      <c r="F1177" s="153"/>
      <c r="G1177" s="152"/>
      <c r="H1177" s="103" t="s">
        <v>94</v>
      </c>
      <c r="I1177" s="104">
        <v>1</v>
      </c>
      <c r="J1177" s="129">
        <v>489980</v>
      </c>
      <c r="K1177" s="129">
        <f>J1177*I1177</f>
        <v>489980</v>
      </c>
    </row>
    <row r="1178" spans="1:11" hidden="1">
      <c r="A1178" s="131"/>
      <c r="B1178" s="103" t="s">
        <v>368</v>
      </c>
      <c r="C1178" s="169" t="s">
        <v>368</v>
      </c>
      <c r="D1178" s="152" t="s">
        <v>368</v>
      </c>
      <c r="F1178" s="153"/>
      <c r="G1178" s="152"/>
      <c r="H1178" s="103"/>
      <c r="I1178" s="131"/>
      <c r="J1178" s="129"/>
      <c r="K1178" s="129"/>
    </row>
    <row r="1179" spans="1:11" hidden="1">
      <c r="A1179" s="131"/>
      <c r="B1179" s="103" t="s">
        <v>368</v>
      </c>
      <c r="C1179" s="169" t="s">
        <v>368</v>
      </c>
      <c r="D1179" s="152" t="s">
        <v>368</v>
      </c>
      <c r="E1179" s="145" t="s">
        <v>368</v>
      </c>
      <c r="F1179" s="153"/>
      <c r="G1179" s="152"/>
      <c r="H1179" s="103" t="s">
        <v>368</v>
      </c>
      <c r="I1179" s="131"/>
      <c r="J1179" s="129" t="s">
        <v>368</v>
      </c>
      <c r="K1179" s="129" t="s">
        <v>368</v>
      </c>
    </row>
    <row r="1180" spans="1:11" hidden="1">
      <c r="A1180" s="131"/>
      <c r="B1180" s="103" t="s">
        <v>368</v>
      </c>
      <c r="C1180" s="169" t="s">
        <v>368</v>
      </c>
      <c r="D1180" s="152" t="s">
        <v>368</v>
      </c>
      <c r="E1180" s="145" t="s">
        <v>368</v>
      </c>
      <c r="F1180" s="153"/>
      <c r="G1180" s="152"/>
      <c r="H1180" s="103" t="s">
        <v>368</v>
      </c>
      <c r="I1180" s="131"/>
      <c r="J1180" s="129" t="s">
        <v>368</v>
      </c>
      <c r="K1180" s="129" t="s">
        <v>368</v>
      </c>
    </row>
    <row r="1181" spans="1:11" hidden="1">
      <c r="A1181" s="131"/>
      <c r="B1181" s="103" t="s">
        <v>368</v>
      </c>
      <c r="C1181" s="169" t="s">
        <v>368</v>
      </c>
      <c r="D1181" s="152" t="s">
        <v>368</v>
      </c>
      <c r="E1181" s="145" t="s">
        <v>368</v>
      </c>
      <c r="F1181" s="153"/>
      <c r="G1181" s="152"/>
      <c r="H1181" s="103" t="s">
        <v>368</v>
      </c>
      <c r="I1181" s="131"/>
      <c r="J1181" s="129" t="s">
        <v>368</v>
      </c>
      <c r="K1181" s="129" t="s">
        <v>368</v>
      </c>
    </row>
    <row r="1182" spans="1:11" hidden="1">
      <c r="A1182" s="131"/>
      <c r="B1182" s="103" t="s">
        <v>368</v>
      </c>
      <c r="C1182" s="169" t="s">
        <v>368</v>
      </c>
      <c r="D1182" s="152" t="s">
        <v>368</v>
      </c>
      <c r="E1182" s="145" t="s">
        <v>368</v>
      </c>
      <c r="F1182" s="153"/>
      <c r="G1182" s="152"/>
      <c r="H1182" s="103" t="s">
        <v>368</v>
      </c>
      <c r="I1182" s="131"/>
      <c r="J1182" s="129" t="s">
        <v>368</v>
      </c>
      <c r="K1182" s="129" t="s">
        <v>368</v>
      </c>
    </row>
    <row r="1183" spans="1:11" hidden="1">
      <c r="A1183" s="131"/>
      <c r="B1183" s="103" t="s">
        <v>368</v>
      </c>
      <c r="C1183" s="169" t="s">
        <v>368</v>
      </c>
      <c r="D1183" s="152" t="s">
        <v>368</v>
      </c>
      <c r="E1183" s="145" t="s">
        <v>368</v>
      </c>
      <c r="F1183" s="153"/>
      <c r="G1183" s="152"/>
      <c r="H1183" s="103" t="s">
        <v>368</v>
      </c>
      <c r="I1183" s="131"/>
      <c r="J1183" s="129" t="s">
        <v>368</v>
      </c>
      <c r="K1183" s="129" t="s">
        <v>368</v>
      </c>
    </row>
    <row r="1184" spans="1:11" hidden="1">
      <c r="A1184" s="131"/>
      <c r="B1184" s="103" t="s">
        <v>368</v>
      </c>
      <c r="C1184" s="169" t="s">
        <v>368</v>
      </c>
      <c r="D1184" s="152" t="s">
        <v>368</v>
      </c>
      <c r="E1184" s="145" t="s">
        <v>368</v>
      </c>
      <c r="F1184" s="153"/>
      <c r="G1184" s="152"/>
      <c r="H1184" s="103" t="s">
        <v>368</v>
      </c>
      <c r="I1184" s="131"/>
      <c r="J1184" s="129" t="s">
        <v>368</v>
      </c>
      <c r="K1184" s="129" t="s">
        <v>368</v>
      </c>
    </row>
    <row r="1185" spans="1:11" hidden="1">
      <c r="A1185" s="131"/>
      <c r="B1185" s="103" t="s">
        <v>368</v>
      </c>
      <c r="C1185" s="169" t="s">
        <v>368</v>
      </c>
      <c r="D1185" s="152" t="s">
        <v>368</v>
      </c>
      <c r="E1185" s="145" t="s">
        <v>368</v>
      </c>
      <c r="F1185" s="153"/>
      <c r="G1185" s="152"/>
      <c r="H1185" s="103" t="s">
        <v>368</v>
      </c>
      <c r="I1185" s="131"/>
      <c r="J1185" s="129" t="s">
        <v>368</v>
      </c>
      <c r="K1185" s="129" t="s">
        <v>368</v>
      </c>
    </row>
    <row r="1186" spans="1:11" ht="13.5" hidden="1" thickBot="1">
      <c r="A1186" s="127"/>
      <c r="B1186" s="124" t="s">
        <v>368</v>
      </c>
      <c r="C1186" s="170" t="s">
        <v>368</v>
      </c>
      <c r="D1186" s="126" t="s">
        <v>368</v>
      </c>
      <c r="E1186" s="146" t="s">
        <v>368</v>
      </c>
      <c r="F1186" s="125"/>
      <c r="G1186" s="126"/>
      <c r="H1186" s="124" t="s">
        <v>368</v>
      </c>
      <c r="I1186" s="127"/>
      <c r="J1186" s="155" t="s">
        <v>368</v>
      </c>
      <c r="K1186" s="155" t="s">
        <v>368</v>
      </c>
    </row>
    <row r="1187" spans="1:11" ht="13.5" hidden="1" thickBot="1">
      <c r="A1187" s="119"/>
      <c r="B1187" s="119"/>
      <c r="C1187" s="119"/>
      <c r="D1187" s="119"/>
      <c r="E1187" s="130" t="s">
        <v>19</v>
      </c>
      <c r="F1187" s="119"/>
      <c r="G1187" s="119"/>
      <c r="H1187" s="120"/>
      <c r="I1187" s="120"/>
      <c r="J1187" s="134"/>
      <c r="K1187" s="155">
        <f>SUM(K1177:K1181)</f>
        <v>489980</v>
      </c>
    </row>
    <row r="1188" spans="1:11" ht="13.5" hidden="1" thickBot="1">
      <c r="A1188" s="119"/>
      <c r="B1188" s="119"/>
      <c r="C1188" s="119"/>
      <c r="D1188" s="119"/>
      <c r="E1188" s="136" t="s">
        <v>20</v>
      </c>
      <c r="F1188" s="137"/>
      <c r="G1188" s="137"/>
      <c r="H1188" s="137"/>
      <c r="I1188" s="138">
        <v>0.05</v>
      </c>
      <c r="J1188" s="139"/>
      <c r="K1188" s="135">
        <f>K1187*0.05</f>
        <v>24499</v>
      </c>
    </row>
    <row r="1189" spans="1:11" ht="13.5" hidden="1" thickBot="1">
      <c r="A1189" s="119"/>
      <c r="B1189" s="141"/>
      <c r="C1189" s="141"/>
      <c r="D1189" s="141"/>
      <c r="E1189" s="132" t="s">
        <v>21</v>
      </c>
      <c r="F1189" s="120"/>
      <c r="G1189" s="120"/>
      <c r="H1189" s="137"/>
      <c r="I1189" s="137"/>
      <c r="J1189" s="140"/>
      <c r="K1189" s="135">
        <f>K1188+K1187</f>
        <v>514479</v>
      </c>
    </row>
    <row r="1190" spans="1:11" ht="13.5" hidden="1" thickBot="1">
      <c r="A1190" s="119"/>
      <c r="B1190" s="141"/>
      <c r="C1190" s="141"/>
      <c r="D1190" s="141"/>
      <c r="E1190" s="132" t="s">
        <v>22</v>
      </c>
      <c r="F1190" s="120"/>
      <c r="G1190" s="120"/>
      <c r="H1190" s="137"/>
      <c r="I1190" s="137"/>
      <c r="J1190" s="140"/>
      <c r="K1190" s="135">
        <f>K1189</f>
        <v>514479</v>
      </c>
    </row>
    <row r="1191" spans="1:11" hidden="1">
      <c r="A1191" s="119"/>
      <c r="B1191" s="141"/>
      <c r="C1191" s="141"/>
      <c r="D1191" s="141"/>
      <c r="E1191" s="141"/>
      <c r="F1191" s="141"/>
      <c r="G1191" s="141"/>
      <c r="H1191" s="141"/>
      <c r="I1191" s="141"/>
      <c r="J1191" s="141"/>
      <c r="K1191" s="141"/>
    </row>
    <row r="1192" spans="1:11" ht="13.5" hidden="1" thickBot="1">
      <c r="A1192" s="142" t="s">
        <v>369</v>
      </c>
      <c r="B1192" s="141"/>
      <c r="C1192" s="141"/>
      <c r="D1192" s="141"/>
      <c r="E1192" s="141"/>
      <c r="F1192" s="141"/>
      <c r="G1192" s="141"/>
      <c r="H1192" s="141"/>
      <c r="I1192" s="141"/>
      <c r="J1192" s="141"/>
      <c r="K1192" s="141"/>
    </row>
    <row r="1193" spans="1:11" ht="13.5" hidden="1" thickBot="1">
      <c r="A1193" s="104" t="s">
        <v>8</v>
      </c>
      <c r="B1193" s="596" t="s">
        <v>9</v>
      </c>
      <c r="C1193" s="596"/>
      <c r="D1193" s="597"/>
      <c r="E1193" s="598" t="s">
        <v>10</v>
      </c>
      <c r="F1193" s="599"/>
      <c r="G1193" s="600"/>
      <c r="H1193" s="599" t="s">
        <v>11</v>
      </c>
      <c r="I1193" s="604" t="s">
        <v>12</v>
      </c>
      <c r="J1193" s="599" t="s">
        <v>13</v>
      </c>
      <c r="K1193" s="604" t="s">
        <v>14</v>
      </c>
    </row>
    <row r="1194" spans="1:11" ht="13.5" hidden="1" thickBot="1">
      <c r="A1194" s="127" t="s">
        <v>15</v>
      </c>
      <c r="B1194" s="167" t="s">
        <v>16</v>
      </c>
      <c r="C1194" s="168" t="s">
        <v>17</v>
      </c>
      <c r="D1194" s="166" t="s">
        <v>18</v>
      </c>
      <c r="E1194" s="601"/>
      <c r="F1194" s="602"/>
      <c r="G1194" s="603"/>
      <c r="H1194" s="602"/>
      <c r="I1194" s="605"/>
      <c r="J1194" s="602"/>
      <c r="K1194" s="605"/>
    </row>
    <row r="1195" spans="1:11" hidden="1">
      <c r="A1195" s="104">
        <v>2</v>
      </c>
      <c r="B1195" s="103">
        <v>1</v>
      </c>
      <c r="C1195" s="169">
        <v>2</v>
      </c>
      <c r="D1195" s="152">
        <v>1</v>
      </c>
      <c r="E1195" s="145" t="s">
        <v>80</v>
      </c>
      <c r="F1195" s="153"/>
      <c r="G1195" s="152"/>
      <c r="H1195" s="103" t="s">
        <v>79</v>
      </c>
      <c r="I1195" s="104">
        <v>1</v>
      </c>
      <c r="J1195" s="129">
        <v>1200</v>
      </c>
      <c r="K1195" s="129">
        <f>J1195*I1195</f>
        <v>1200</v>
      </c>
    </row>
    <row r="1196" spans="1:11" hidden="1">
      <c r="A1196" s="131"/>
      <c r="B1196" s="103" t="s">
        <v>368</v>
      </c>
      <c r="C1196" s="169" t="s">
        <v>368</v>
      </c>
      <c r="D1196" s="152" t="s">
        <v>368</v>
      </c>
      <c r="E1196" s="145" t="s">
        <v>368</v>
      </c>
      <c r="F1196" s="153"/>
      <c r="G1196" s="152"/>
      <c r="H1196" s="103" t="s">
        <v>368</v>
      </c>
      <c r="I1196" s="131"/>
      <c r="J1196" s="129" t="s">
        <v>368</v>
      </c>
      <c r="K1196" s="129" t="s">
        <v>368</v>
      </c>
    </row>
    <row r="1197" spans="1:11" hidden="1">
      <c r="A1197" s="131"/>
      <c r="B1197" s="103" t="s">
        <v>368</v>
      </c>
      <c r="C1197" s="169" t="s">
        <v>368</v>
      </c>
      <c r="D1197" s="152" t="s">
        <v>368</v>
      </c>
      <c r="E1197" s="145" t="s">
        <v>368</v>
      </c>
      <c r="F1197" s="153"/>
      <c r="G1197" s="152"/>
      <c r="H1197" s="103" t="s">
        <v>368</v>
      </c>
      <c r="I1197" s="131"/>
      <c r="J1197" s="129" t="s">
        <v>368</v>
      </c>
      <c r="K1197" s="129" t="s">
        <v>368</v>
      </c>
    </row>
    <row r="1198" spans="1:11" hidden="1">
      <c r="A1198" s="131"/>
      <c r="B1198" s="103" t="s">
        <v>368</v>
      </c>
      <c r="C1198" s="169" t="s">
        <v>368</v>
      </c>
      <c r="D1198" s="152" t="s">
        <v>368</v>
      </c>
      <c r="E1198" s="145" t="s">
        <v>368</v>
      </c>
      <c r="F1198" s="153"/>
      <c r="G1198" s="152"/>
      <c r="H1198" s="103" t="s">
        <v>368</v>
      </c>
      <c r="I1198" s="131"/>
      <c r="J1198" s="129" t="s">
        <v>368</v>
      </c>
      <c r="K1198" s="129" t="s">
        <v>368</v>
      </c>
    </row>
    <row r="1199" spans="1:11" ht="13.5" hidden="1" thickBot="1">
      <c r="A1199" s="127"/>
      <c r="B1199" s="124" t="s">
        <v>368</v>
      </c>
      <c r="C1199" s="170" t="s">
        <v>368</v>
      </c>
      <c r="D1199" s="126" t="s">
        <v>368</v>
      </c>
      <c r="E1199" s="146" t="s">
        <v>368</v>
      </c>
      <c r="F1199" s="125"/>
      <c r="G1199" s="126"/>
      <c r="H1199" s="124" t="s">
        <v>368</v>
      </c>
      <c r="I1199" s="127"/>
      <c r="J1199" s="129" t="s">
        <v>368</v>
      </c>
      <c r="K1199" s="129" t="s">
        <v>368</v>
      </c>
    </row>
    <row r="1200" spans="1:11" ht="13.5" hidden="1" thickBot="1">
      <c r="A1200" s="141"/>
      <c r="B1200" s="141"/>
      <c r="C1200" s="141"/>
      <c r="D1200" s="141"/>
      <c r="E1200" s="132" t="s">
        <v>380</v>
      </c>
      <c r="F1200" s="120"/>
      <c r="G1200" s="120"/>
      <c r="H1200" s="120"/>
      <c r="I1200" s="120"/>
      <c r="J1200" s="140"/>
      <c r="K1200" s="135">
        <f>SUM(K1195:K1199)</f>
        <v>1200</v>
      </c>
    </row>
    <row r="1201" spans="1:11" ht="13.5" hidden="1" thickBot="1">
      <c r="A1201" s="141"/>
      <c r="B1201" s="141"/>
      <c r="C1201" s="141"/>
      <c r="D1201" s="141"/>
      <c r="E1201" s="132" t="s">
        <v>370</v>
      </c>
      <c r="F1201" s="120"/>
      <c r="G1201" s="120"/>
      <c r="H1201" s="137"/>
      <c r="I1201" s="137"/>
      <c r="J1201" s="140"/>
      <c r="K1201" s="155">
        <f>SUM(K1191:K1195)</f>
        <v>1200</v>
      </c>
    </row>
    <row r="1202" spans="1:11" hidden="1">
      <c r="A1202" s="141"/>
      <c r="B1202" s="141"/>
      <c r="C1202" s="141"/>
      <c r="D1202" s="141"/>
      <c r="E1202" s="119"/>
      <c r="F1202" s="119"/>
      <c r="G1202" s="119"/>
      <c r="H1202" s="119"/>
      <c r="I1202" s="119"/>
      <c r="J1202" s="148"/>
      <c r="K1202" s="149"/>
    </row>
    <row r="1203" spans="1:11" ht="13.5" hidden="1" thickBot="1">
      <c r="A1203" s="142" t="s">
        <v>371</v>
      </c>
      <c r="B1203" s="141"/>
      <c r="C1203" s="141"/>
      <c r="D1203" s="141"/>
      <c r="E1203" s="141"/>
      <c r="F1203" s="141"/>
      <c r="G1203" s="141"/>
      <c r="H1203" s="141"/>
      <c r="I1203" s="141"/>
      <c r="J1203" s="141"/>
      <c r="K1203" s="141"/>
    </row>
    <row r="1204" spans="1:11" ht="13.5" hidden="1" thickBot="1">
      <c r="A1204" s="104" t="s">
        <v>8</v>
      </c>
      <c r="B1204" s="596" t="s">
        <v>9</v>
      </c>
      <c r="C1204" s="596"/>
      <c r="D1204" s="597"/>
      <c r="E1204" s="598" t="s">
        <v>10</v>
      </c>
      <c r="F1204" s="600"/>
      <c r="G1204" s="622" t="s">
        <v>372</v>
      </c>
      <c r="H1204" s="604" t="s">
        <v>373</v>
      </c>
      <c r="I1204" s="604" t="s">
        <v>374</v>
      </c>
      <c r="J1204" s="604" t="s">
        <v>28</v>
      </c>
      <c r="K1204" s="604" t="s">
        <v>13</v>
      </c>
    </row>
    <row r="1205" spans="1:11" ht="13.5" hidden="1" thickBot="1">
      <c r="A1205" s="127" t="s">
        <v>15</v>
      </c>
      <c r="B1205" s="167" t="s">
        <v>16</v>
      </c>
      <c r="C1205" s="168" t="s">
        <v>17</v>
      </c>
      <c r="D1205" s="166" t="s">
        <v>18</v>
      </c>
      <c r="E1205" s="601"/>
      <c r="F1205" s="603"/>
      <c r="G1205" s="629"/>
      <c r="H1205" s="605"/>
      <c r="I1205" s="605"/>
      <c r="J1205" s="605"/>
      <c r="K1205" s="605"/>
    </row>
    <row r="1206" spans="1:11" hidden="1">
      <c r="A1206" s="648" t="s">
        <v>384</v>
      </c>
      <c r="B1206" s="649"/>
      <c r="C1206" s="649"/>
      <c r="D1206" s="649"/>
      <c r="E1206" s="649"/>
      <c r="F1206" s="650"/>
      <c r="G1206" s="123">
        <v>0.2</v>
      </c>
      <c r="H1206" s="122">
        <v>40</v>
      </c>
      <c r="I1206" s="150">
        <f>IF(A1206&gt;0,H1206*G1206,"")</f>
        <v>8</v>
      </c>
      <c r="J1206" s="144">
        <v>150</v>
      </c>
      <c r="K1206" s="151">
        <f>IF(A1206&gt;0,J1206*I1206,"")</f>
        <v>1200</v>
      </c>
    </row>
    <row r="1207" spans="1:11" hidden="1">
      <c r="A1207" s="131"/>
      <c r="B1207" s="103" t="s">
        <v>368</v>
      </c>
      <c r="C1207" s="169" t="s">
        <v>368</v>
      </c>
      <c r="D1207" s="152" t="s">
        <v>368</v>
      </c>
      <c r="E1207" s="654" t="s">
        <v>368</v>
      </c>
      <c r="F1207" s="655"/>
      <c r="G1207" s="152"/>
      <c r="H1207" s="153"/>
      <c r="I1207" s="131"/>
      <c r="J1207" s="149"/>
      <c r="K1207" s="129" t="s">
        <v>368</v>
      </c>
    </row>
    <row r="1208" spans="1:11" hidden="1">
      <c r="A1208" s="131"/>
      <c r="B1208" s="103" t="s">
        <v>368</v>
      </c>
      <c r="C1208" s="169" t="s">
        <v>368</v>
      </c>
      <c r="D1208" s="152" t="s">
        <v>368</v>
      </c>
      <c r="E1208" s="145" t="s">
        <v>368</v>
      </c>
      <c r="F1208" s="152"/>
      <c r="G1208" s="152"/>
      <c r="H1208" s="153"/>
      <c r="I1208" s="131"/>
      <c r="J1208" s="149"/>
      <c r="K1208" s="129" t="s">
        <v>368</v>
      </c>
    </row>
    <row r="1209" spans="1:11" hidden="1">
      <c r="A1209" s="131"/>
      <c r="B1209" s="103" t="s">
        <v>368</v>
      </c>
      <c r="C1209" s="169" t="s">
        <v>368</v>
      </c>
      <c r="D1209" s="152" t="s">
        <v>368</v>
      </c>
      <c r="E1209" s="145" t="s">
        <v>368</v>
      </c>
      <c r="F1209" s="152"/>
      <c r="G1209" s="152"/>
      <c r="H1209" s="153"/>
      <c r="I1209" s="131"/>
      <c r="J1209" s="149"/>
      <c r="K1209" s="129" t="s">
        <v>368</v>
      </c>
    </row>
    <row r="1210" spans="1:11" ht="13.5" hidden="1" thickBot="1">
      <c r="A1210" s="127"/>
      <c r="B1210" s="124" t="s">
        <v>368</v>
      </c>
      <c r="C1210" s="170" t="s">
        <v>368</v>
      </c>
      <c r="D1210" s="126" t="s">
        <v>368</v>
      </c>
      <c r="E1210" s="146" t="s">
        <v>368</v>
      </c>
      <c r="F1210" s="126"/>
      <c r="G1210" s="126"/>
      <c r="H1210" s="125" t="s">
        <v>368</v>
      </c>
      <c r="I1210" s="127"/>
      <c r="J1210" s="173" t="s">
        <v>368</v>
      </c>
      <c r="K1210" s="155" t="s">
        <v>368</v>
      </c>
    </row>
    <row r="1211" spans="1:11" ht="13.5" hidden="1" thickBot="1">
      <c r="A1211" s="141"/>
      <c r="B1211" s="141"/>
      <c r="C1211" s="141"/>
      <c r="D1211" s="141"/>
      <c r="E1211" s="132" t="s">
        <v>375</v>
      </c>
      <c r="F1211" s="120"/>
      <c r="G1211" s="120"/>
      <c r="H1211" s="137"/>
      <c r="I1211" s="137"/>
      <c r="J1211" s="140"/>
      <c r="K1211" s="135">
        <f>K1206</f>
        <v>1200</v>
      </c>
    </row>
    <row r="1212" spans="1:11" ht="13.5" hidden="1" thickBot="1">
      <c r="A1212" s="141"/>
      <c r="B1212" s="141"/>
      <c r="C1212" s="141"/>
      <c r="D1212" s="141"/>
      <c r="E1212" s="132" t="s">
        <v>376</v>
      </c>
      <c r="F1212" s="120"/>
      <c r="G1212" s="120"/>
      <c r="H1212" s="137"/>
      <c r="I1212" s="137"/>
      <c r="J1212" s="140"/>
      <c r="K1212" s="135">
        <f>K1211</f>
        <v>1200</v>
      </c>
    </row>
    <row r="1213" spans="1:11" hidden="1">
      <c r="A1213" s="141"/>
      <c r="B1213" s="141"/>
      <c r="C1213" s="141"/>
      <c r="D1213" s="141"/>
      <c r="E1213" s="119"/>
      <c r="F1213" s="119"/>
      <c r="G1213" s="119"/>
      <c r="H1213" s="119"/>
      <c r="I1213" s="119"/>
      <c r="J1213" s="119"/>
      <c r="K1213" s="119"/>
    </row>
    <row r="1214" spans="1:11" ht="13.5" hidden="1" thickBot="1">
      <c r="A1214" s="142" t="s">
        <v>26</v>
      </c>
      <c r="B1214" s="141"/>
      <c r="C1214" s="141"/>
      <c r="D1214" s="141"/>
      <c r="E1214" s="141"/>
      <c r="F1214" s="141"/>
      <c r="G1214" s="141"/>
      <c r="H1214" s="141"/>
      <c r="I1214" s="141"/>
      <c r="J1214" s="141"/>
      <c r="K1214" s="141"/>
    </row>
    <row r="1215" spans="1:11" ht="13.5" hidden="1" thickBot="1">
      <c r="A1215" s="104" t="s">
        <v>8</v>
      </c>
      <c r="B1215" s="596" t="s">
        <v>9</v>
      </c>
      <c r="C1215" s="596"/>
      <c r="D1215" s="597"/>
      <c r="E1215" s="598" t="s">
        <v>10</v>
      </c>
      <c r="F1215" s="599"/>
      <c r="G1215" s="600"/>
      <c r="H1215" s="599" t="s">
        <v>11</v>
      </c>
      <c r="I1215" s="604" t="s">
        <v>27</v>
      </c>
      <c r="J1215" s="599" t="s">
        <v>28</v>
      </c>
      <c r="K1215" s="604" t="s">
        <v>14</v>
      </c>
    </row>
    <row r="1216" spans="1:11" ht="13.5" hidden="1" thickBot="1">
      <c r="A1216" s="127" t="s">
        <v>15</v>
      </c>
      <c r="B1216" s="167" t="s">
        <v>16</v>
      </c>
      <c r="C1216" s="168" t="s">
        <v>17</v>
      </c>
      <c r="D1216" s="166" t="s">
        <v>18</v>
      </c>
      <c r="E1216" s="601"/>
      <c r="F1216" s="602"/>
      <c r="G1216" s="603"/>
      <c r="H1216" s="602"/>
      <c r="I1216" s="605"/>
      <c r="J1216" s="602"/>
      <c r="K1216" s="605"/>
    </row>
    <row r="1217" spans="1:11" hidden="1">
      <c r="A1217" s="104">
        <v>10</v>
      </c>
      <c r="B1217" s="103">
        <v>4</v>
      </c>
      <c r="C1217" s="169">
        <v>10</v>
      </c>
      <c r="D1217" s="152">
        <v>4</v>
      </c>
      <c r="E1217" s="145" t="s">
        <v>398</v>
      </c>
      <c r="F1217" s="153"/>
      <c r="G1217" s="152"/>
      <c r="H1217" s="103" t="s">
        <v>178</v>
      </c>
      <c r="I1217" s="104">
        <v>1</v>
      </c>
      <c r="J1217" s="129">
        <v>17633</v>
      </c>
      <c r="K1217" s="129">
        <f>J1217*I1217</f>
        <v>17633</v>
      </c>
    </row>
    <row r="1218" spans="1:11" hidden="1">
      <c r="A1218" s="131"/>
      <c r="B1218" s="103" t="s">
        <v>368</v>
      </c>
      <c r="C1218" s="169" t="s">
        <v>368</v>
      </c>
      <c r="D1218" s="152" t="s">
        <v>368</v>
      </c>
      <c r="E1218" s="145" t="s">
        <v>368</v>
      </c>
      <c r="F1218" s="153"/>
      <c r="G1218" s="152"/>
      <c r="H1218" s="103" t="s">
        <v>368</v>
      </c>
      <c r="I1218" s="131"/>
      <c r="J1218" s="129" t="s">
        <v>368</v>
      </c>
      <c r="K1218" s="129" t="s">
        <v>368</v>
      </c>
    </row>
    <row r="1219" spans="1:11" hidden="1">
      <c r="A1219" s="131"/>
      <c r="B1219" s="103" t="s">
        <v>368</v>
      </c>
      <c r="C1219" s="169" t="s">
        <v>368</v>
      </c>
      <c r="D1219" s="152" t="s">
        <v>368</v>
      </c>
      <c r="E1219" s="145" t="s">
        <v>368</v>
      </c>
      <c r="F1219" s="153"/>
      <c r="G1219" s="152"/>
      <c r="H1219" s="103" t="s">
        <v>368</v>
      </c>
      <c r="I1219" s="131"/>
      <c r="J1219" s="129" t="s">
        <v>368</v>
      </c>
      <c r="K1219" s="129" t="s">
        <v>368</v>
      </c>
    </row>
    <row r="1220" spans="1:11" hidden="1">
      <c r="A1220" s="131"/>
      <c r="B1220" s="103" t="s">
        <v>368</v>
      </c>
      <c r="C1220" s="169" t="s">
        <v>368</v>
      </c>
      <c r="D1220" s="152" t="s">
        <v>368</v>
      </c>
      <c r="E1220" s="145" t="s">
        <v>368</v>
      </c>
      <c r="F1220" s="153"/>
      <c r="G1220" s="152"/>
      <c r="H1220" s="103" t="s">
        <v>368</v>
      </c>
      <c r="I1220" s="131"/>
      <c r="J1220" s="129" t="s">
        <v>368</v>
      </c>
      <c r="K1220" s="129" t="s">
        <v>368</v>
      </c>
    </row>
    <row r="1221" spans="1:11" hidden="1">
      <c r="A1221" s="131"/>
      <c r="B1221" s="103" t="s">
        <v>368</v>
      </c>
      <c r="C1221" s="169" t="s">
        <v>368</v>
      </c>
      <c r="D1221" s="152" t="s">
        <v>368</v>
      </c>
      <c r="E1221" s="145" t="s">
        <v>368</v>
      </c>
      <c r="F1221" s="153"/>
      <c r="G1221" s="152"/>
      <c r="H1221" s="103" t="s">
        <v>368</v>
      </c>
      <c r="I1221" s="131"/>
      <c r="J1221" s="129" t="s">
        <v>368</v>
      </c>
      <c r="K1221" s="129" t="s">
        <v>368</v>
      </c>
    </row>
    <row r="1222" spans="1:11" hidden="1">
      <c r="A1222" s="131"/>
      <c r="B1222" s="103" t="s">
        <v>368</v>
      </c>
      <c r="C1222" s="169" t="s">
        <v>368</v>
      </c>
      <c r="D1222" s="152" t="s">
        <v>368</v>
      </c>
      <c r="E1222" s="145" t="s">
        <v>368</v>
      </c>
      <c r="F1222" s="153"/>
      <c r="G1222" s="152"/>
      <c r="H1222" s="103" t="s">
        <v>368</v>
      </c>
      <c r="I1222" s="131"/>
      <c r="J1222" s="129" t="s">
        <v>368</v>
      </c>
      <c r="K1222" s="129" t="s">
        <v>368</v>
      </c>
    </row>
    <row r="1223" spans="1:11" hidden="1">
      <c r="A1223" s="131"/>
      <c r="B1223" s="103" t="s">
        <v>368</v>
      </c>
      <c r="C1223" s="169" t="s">
        <v>368</v>
      </c>
      <c r="D1223" s="152" t="s">
        <v>368</v>
      </c>
      <c r="E1223" s="145" t="s">
        <v>368</v>
      </c>
      <c r="F1223" s="153"/>
      <c r="G1223" s="152"/>
      <c r="H1223" s="103" t="s">
        <v>368</v>
      </c>
      <c r="I1223" s="131"/>
      <c r="J1223" s="129" t="s">
        <v>368</v>
      </c>
      <c r="K1223" s="129" t="s">
        <v>368</v>
      </c>
    </row>
    <row r="1224" spans="1:11" hidden="1">
      <c r="A1224" s="131"/>
      <c r="B1224" s="103" t="s">
        <v>368</v>
      </c>
      <c r="C1224" s="169" t="s">
        <v>368</v>
      </c>
      <c r="D1224" s="152" t="s">
        <v>368</v>
      </c>
      <c r="E1224" s="145" t="s">
        <v>368</v>
      </c>
      <c r="F1224" s="153"/>
      <c r="G1224" s="152"/>
      <c r="H1224" s="103" t="s">
        <v>368</v>
      </c>
      <c r="I1224" s="131"/>
      <c r="J1224" s="129" t="s">
        <v>368</v>
      </c>
      <c r="K1224" s="129" t="s">
        <v>368</v>
      </c>
    </row>
    <row r="1225" spans="1:11" hidden="1">
      <c r="A1225" s="131"/>
      <c r="B1225" s="103" t="s">
        <v>368</v>
      </c>
      <c r="C1225" s="169" t="s">
        <v>368</v>
      </c>
      <c r="D1225" s="152" t="s">
        <v>368</v>
      </c>
      <c r="E1225" s="145" t="s">
        <v>368</v>
      </c>
      <c r="F1225" s="153"/>
      <c r="G1225" s="152"/>
      <c r="H1225" s="103" t="s">
        <v>368</v>
      </c>
      <c r="I1225" s="131"/>
      <c r="J1225" s="129" t="s">
        <v>368</v>
      </c>
      <c r="K1225" s="129" t="s">
        <v>368</v>
      </c>
    </row>
    <row r="1226" spans="1:11" ht="13.5" hidden="1" thickBot="1">
      <c r="A1226" s="127"/>
      <c r="B1226" s="124" t="s">
        <v>368</v>
      </c>
      <c r="C1226" s="170" t="s">
        <v>368</v>
      </c>
      <c r="D1226" s="126" t="s">
        <v>368</v>
      </c>
      <c r="E1226" s="146" t="s">
        <v>368</v>
      </c>
      <c r="F1226" s="125"/>
      <c r="G1226" s="126"/>
      <c r="H1226" s="124" t="s">
        <v>368</v>
      </c>
      <c r="I1226" s="127"/>
      <c r="J1226" s="155" t="s">
        <v>368</v>
      </c>
      <c r="K1226" s="155" t="s">
        <v>368</v>
      </c>
    </row>
    <row r="1227" spans="1:11" ht="13.5" hidden="1" thickBot="1">
      <c r="A1227" s="141"/>
      <c r="B1227" s="141"/>
      <c r="C1227" s="141"/>
      <c r="D1227" s="141"/>
      <c r="E1227" s="132" t="s">
        <v>29</v>
      </c>
      <c r="F1227" s="120"/>
      <c r="G1227" s="120"/>
      <c r="H1227" s="120"/>
      <c r="I1227" s="120"/>
      <c r="J1227" s="134"/>
      <c r="K1227" s="155">
        <f>SUM(K1217:K1221)</f>
        <v>17633</v>
      </c>
    </row>
    <row r="1228" spans="1:11" ht="13.5" hidden="1" thickBot="1">
      <c r="A1228" s="141"/>
      <c r="B1228" s="141"/>
      <c r="C1228" s="141"/>
      <c r="D1228" s="141"/>
      <c r="E1228" s="132" t="s">
        <v>30</v>
      </c>
      <c r="F1228" s="120"/>
      <c r="G1228" s="120"/>
      <c r="H1228" s="137"/>
      <c r="I1228" s="137"/>
      <c r="J1228" s="140"/>
      <c r="K1228" s="135">
        <f>K1227</f>
        <v>17633</v>
      </c>
    </row>
    <row r="1229" spans="1:11" ht="13.5" hidden="1" thickBot="1">
      <c r="A1229" s="141"/>
      <c r="B1229" s="141"/>
      <c r="C1229" s="141"/>
      <c r="D1229" s="141"/>
      <c r="E1229" s="141"/>
      <c r="F1229" s="141"/>
      <c r="G1229" s="141"/>
      <c r="H1229" s="141"/>
      <c r="I1229" s="141"/>
      <c r="J1229" s="139"/>
      <c r="K1229" s="156"/>
    </row>
    <row r="1230" spans="1:11" ht="13.5" hidden="1" thickBot="1">
      <c r="A1230" s="141"/>
      <c r="B1230" s="141"/>
      <c r="C1230" s="141"/>
      <c r="D1230" s="141"/>
      <c r="E1230" s="174" t="s">
        <v>31</v>
      </c>
      <c r="F1230" s="175"/>
      <c r="G1230" s="175"/>
      <c r="H1230" s="175"/>
      <c r="I1230" s="175"/>
      <c r="J1230" s="612">
        <f>K1190+K1227+K1212</f>
        <v>533312</v>
      </c>
      <c r="K1230" s="613"/>
    </row>
    <row r="1231" spans="1:11" ht="13.5" hidden="1" thickBot="1">
      <c r="A1231" s="141"/>
      <c r="B1231" s="141"/>
      <c r="C1231" s="141"/>
      <c r="D1231" s="141"/>
      <c r="E1231" s="112" t="s">
        <v>32</v>
      </c>
      <c r="F1231" s="157"/>
      <c r="G1231" s="157"/>
      <c r="H1231" s="158">
        <v>0.35</v>
      </c>
      <c r="I1231" s="157"/>
      <c r="J1231" s="612">
        <f>J1230*0.3</f>
        <v>159993.60000000001</v>
      </c>
      <c r="K1231" s="613"/>
    </row>
    <row r="1232" spans="1:11" ht="13.5" hidden="1" thickBot="1">
      <c r="A1232" s="141"/>
      <c r="B1232" s="141"/>
      <c r="C1232" s="141"/>
      <c r="D1232" s="141"/>
      <c r="E1232" s="160" t="s">
        <v>33</v>
      </c>
      <c r="F1232" s="161"/>
      <c r="G1232" s="161"/>
      <c r="H1232" s="161"/>
      <c r="I1232" s="161"/>
      <c r="J1232" s="612">
        <f>SUM(J1230:K1231)</f>
        <v>693305.6</v>
      </c>
      <c r="K1232" s="613"/>
    </row>
    <row r="1233" spans="1:11" ht="18" hidden="1">
      <c r="A1233" s="630"/>
      <c r="B1233" s="631"/>
      <c r="C1233" s="632"/>
      <c r="D1233" s="639" t="s">
        <v>0</v>
      </c>
      <c r="E1233" s="640"/>
      <c r="F1233" s="640"/>
      <c r="G1233" s="640"/>
      <c r="H1233" s="640"/>
      <c r="I1233" s="640"/>
      <c r="J1233" s="640"/>
      <c r="K1233" s="640"/>
    </row>
    <row r="1234" spans="1:11" ht="13.5" hidden="1" thickBot="1">
      <c r="A1234" s="633"/>
      <c r="B1234" s="634"/>
      <c r="C1234" s="635"/>
      <c r="D1234" s="106"/>
      <c r="E1234" s="107"/>
      <c r="F1234" s="107"/>
      <c r="G1234" s="107"/>
      <c r="H1234" s="107"/>
      <c r="I1234" s="107"/>
      <c r="J1234" s="107"/>
      <c r="K1234" s="107"/>
    </row>
    <row r="1235" spans="1:11" ht="15" hidden="1" thickBot="1">
      <c r="A1235" s="633"/>
      <c r="B1235" s="634"/>
      <c r="C1235" s="635"/>
      <c r="D1235" s="641" t="str">
        <f>D1169</f>
        <v>MUNICIPIO DE RIONEGRO</v>
      </c>
      <c r="E1235" s="642"/>
      <c r="F1235" s="642"/>
      <c r="G1235" s="642"/>
      <c r="H1235" s="642"/>
      <c r="I1235" s="642"/>
      <c r="J1235" s="643"/>
      <c r="K1235" s="108" t="s">
        <v>1</v>
      </c>
    </row>
    <row r="1236" spans="1:11" ht="13.5" hidden="1" thickBot="1">
      <c r="A1236" s="636"/>
      <c r="B1236" s="637"/>
      <c r="C1236" s="638"/>
      <c r="D1236" s="644" t="str">
        <f>D1170</f>
        <v xml:space="preserve">REPOSICION SISTEMA DE ACUEDUCTO  CORREGIMIENTO LLANO DE PALMAS
</v>
      </c>
      <c r="E1236" s="645"/>
      <c r="F1236" s="645"/>
      <c r="G1236" s="645"/>
      <c r="H1236" s="645"/>
      <c r="I1236" s="645"/>
      <c r="J1236" s="646"/>
      <c r="K1236" s="109">
        <f>K1170</f>
        <v>41202</v>
      </c>
    </row>
    <row r="1237" spans="1:11" ht="13.5" hidden="1" thickBot="1">
      <c r="A1237" s="647" t="s">
        <v>233</v>
      </c>
      <c r="B1237" s="626"/>
      <c r="C1237" s="624" t="s">
        <v>401</v>
      </c>
      <c r="D1237" s="624"/>
      <c r="E1237" s="624"/>
      <c r="F1237" s="624"/>
      <c r="G1237" s="625"/>
      <c r="H1237" s="626"/>
      <c r="I1237" s="626"/>
      <c r="J1237" s="163"/>
      <c r="K1237" s="111" t="s">
        <v>3</v>
      </c>
    </row>
    <row r="1238" spans="1:11" ht="13.5" hidden="1" thickBot="1">
      <c r="A1238" s="112" t="s">
        <v>4</v>
      </c>
      <c r="B1238" s="656"/>
      <c r="C1238" s="657"/>
      <c r="D1238" s="112" t="s">
        <v>5</v>
      </c>
      <c r="E1238" s="114"/>
      <c r="F1238" s="182" t="s">
        <v>418</v>
      </c>
      <c r="G1238" s="114"/>
      <c r="H1238" s="114"/>
      <c r="I1238" s="114"/>
      <c r="J1238" s="116"/>
      <c r="K1238" s="113" t="s">
        <v>94</v>
      </c>
    </row>
    <row r="1239" spans="1:11" hidden="1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</row>
    <row r="1240" spans="1:11" ht="13.5" hidden="1" thickBot="1">
      <c r="A1240" s="165" t="s">
        <v>7</v>
      </c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20"/>
    </row>
    <row r="1241" spans="1:11" ht="13.5" hidden="1" thickBot="1">
      <c r="A1241" s="104" t="s">
        <v>8</v>
      </c>
      <c r="B1241" s="596" t="s">
        <v>9</v>
      </c>
      <c r="C1241" s="596"/>
      <c r="D1241" s="597"/>
      <c r="E1241" s="598" t="s">
        <v>10</v>
      </c>
      <c r="F1241" s="599"/>
      <c r="G1241" s="600"/>
      <c r="H1241" s="599" t="s">
        <v>11</v>
      </c>
      <c r="I1241" s="604" t="s">
        <v>12</v>
      </c>
      <c r="J1241" s="599" t="s">
        <v>13</v>
      </c>
      <c r="K1241" s="604" t="s">
        <v>14</v>
      </c>
    </row>
    <row r="1242" spans="1:11" ht="13.5" hidden="1" thickBot="1">
      <c r="A1242" s="127" t="s">
        <v>15</v>
      </c>
      <c r="B1242" s="167" t="s">
        <v>16</v>
      </c>
      <c r="C1242" s="168" t="s">
        <v>17</v>
      </c>
      <c r="D1242" s="166" t="s">
        <v>18</v>
      </c>
      <c r="E1242" s="601"/>
      <c r="F1242" s="602"/>
      <c r="G1242" s="603"/>
      <c r="H1242" s="602"/>
      <c r="I1242" s="605"/>
      <c r="J1242" s="602"/>
      <c r="K1242" s="605"/>
    </row>
    <row r="1243" spans="1:11" hidden="1">
      <c r="A1243" s="104"/>
      <c r="B1243" s="103"/>
      <c r="C1243" s="169"/>
      <c r="D1243" s="152"/>
      <c r="E1243" s="145" t="s">
        <v>357</v>
      </c>
      <c r="F1243" s="153"/>
      <c r="G1243" s="152"/>
      <c r="H1243" s="103" t="s">
        <v>94</v>
      </c>
      <c r="I1243" s="104">
        <v>1</v>
      </c>
      <c r="J1243" s="129">
        <v>89680</v>
      </c>
      <c r="K1243" s="129">
        <f>J1243*I1243</f>
        <v>89680</v>
      </c>
    </row>
    <row r="1244" spans="1:11" hidden="1">
      <c r="A1244" s="131"/>
      <c r="B1244" s="103" t="s">
        <v>368</v>
      </c>
      <c r="C1244" s="169" t="s">
        <v>368</v>
      </c>
      <c r="D1244" s="152" t="s">
        <v>368</v>
      </c>
      <c r="F1244" s="153"/>
      <c r="G1244" s="152"/>
      <c r="H1244" s="103"/>
      <c r="I1244" s="131"/>
      <c r="J1244" s="129"/>
      <c r="K1244" s="129"/>
    </row>
    <row r="1245" spans="1:11" hidden="1">
      <c r="A1245" s="131"/>
      <c r="B1245" s="103" t="s">
        <v>368</v>
      </c>
      <c r="C1245" s="169" t="s">
        <v>368</v>
      </c>
      <c r="D1245" s="152" t="s">
        <v>368</v>
      </c>
      <c r="E1245" s="145" t="s">
        <v>368</v>
      </c>
      <c r="F1245" s="153"/>
      <c r="G1245" s="152"/>
      <c r="H1245" s="103" t="s">
        <v>368</v>
      </c>
      <c r="I1245" s="131"/>
      <c r="J1245" s="129" t="s">
        <v>368</v>
      </c>
      <c r="K1245" s="129" t="s">
        <v>368</v>
      </c>
    </row>
    <row r="1246" spans="1:11" hidden="1">
      <c r="A1246" s="131"/>
      <c r="B1246" s="103" t="s">
        <v>368</v>
      </c>
      <c r="C1246" s="169" t="s">
        <v>368</v>
      </c>
      <c r="D1246" s="152" t="s">
        <v>368</v>
      </c>
      <c r="E1246" s="145" t="s">
        <v>368</v>
      </c>
      <c r="F1246" s="153"/>
      <c r="G1246" s="152"/>
      <c r="H1246" s="103" t="s">
        <v>368</v>
      </c>
      <c r="I1246" s="131"/>
      <c r="J1246" s="129" t="s">
        <v>368</v>
      </c>
      <c r="K1246" s="129" t="s">
        <v>368</v>
      </c>
    </row>
    <row r="1247" spans="1:11" hidden="1">
      <c r="A1247" s="131"/>
      <c r="B1247" s="103" t="s">
        <v>368</v>
      </c>
      <c r="C1247" s="169" t="s">
        <v>368</v>
      </c>
      <c r="D1247" s="152" t="s">
        <v>368</v>
      </c>
      <c r="E1247" s="145" t="s">
        <v>368</v>
      </c>
      <c r="F1247" s="153"/>
      <c r="G1247" s="152"/>
      <c r="H1247" s="103" t="s">
        <v>368</v>
      </c>
      <c r="I1247" s="131"/>
      <c r="J1247" s="129" t="s">
        <v>368</v>
      </c>
      <c r="K1247" s="129" t="s">
        <v>368</v>
      </c>
    </row>
    <row r="1248" spans="1:11" hidden="1">
      <c r="A1248" s="131"/>
      <c r="B1248" s="103" t="s">
        <v>368</v>
      </c>
      <c r="C1248" s="169" t="s">
        <v>368</v>
      </c>
      <c r="D1248" s="152" t="s">
        <v>368</v>
      </c>
      <c r="E1248" s="145" t="s">
        <v>368</v>
      </c>
      <c r="F1248" s="153"/>
      <c r="G1248" s="152"/>
      <c r="H1248" s="103" t="s">
        <v>368</v>
      </c>
      <c r="I1248" s="131"/>
      <c r="J1248" s="129" t="s">
        <v>368</v>
      </c>
      <c r="K1248" s="129" t="s">
        <v>368</v>
      </c>
    </row>
    <row r="1249" spans="1:11" hidden="1">
      <c r="A1249" s="131"/>
      <c r="B1249" s="103" t="s">
        <v>368</v>
      </c>
      <c r="C1249" s="169" t="s">
        <v>368</v>
      </c>
      <c r="D1249" s="152" t="s">
        <v>368</v>
      </c>
      <c r="E1249" s="145" t="s">
        <v>368</v>
      </c>
      <c r="F1249" s="153"/>
      <c r="G1249" s="152"/>
      <c r="H1249" s="103" t="s">
        <v>368</v>
      </c>
      <c r="I1249" s="131"/>
      <c r="J1249" s="129" t="s">
        <v>368</v>
      </c>
      <c r="K1249" s="129" t="s">
        <v>368</v>
      </c>
    </row>
    <row r="1250" spans="1:11" hidden="1">
      <c r="A1250" s="131"/>
      <c r="B1250" s="103" t="s">
        <v>368</v>
      </c>
      <c r="C1250" s="169" t="s">
        <v>368</v>
      </c>
      <c r="D1250" s="152" t="s">
        <v>368</v>
      </c>
      <c r="E1250" s="145" t="s">
        <v>368</v>
      </c>
      <c r="F1250" s="153"/>
      <c r="G1250" s="152"/>
      <c r="H1250" s="103" t="s">
        <v>368</v>
      </c>
      <c r="I1250" s="131"/>
      <c r="J1250" s="129" t="s">
        <v>368</v>
      </c>
      <c r="K1250" s="129" t="s">
        <v>368</v>
      </c>
    </row>
    <row r="1251" spans="1:11" hidden="1">
      <c r="A1251" s="131"/>
      <c r="B1251" s="103" t="s">
        <v>368</v>
      </c>
      <c r="C1251" s="169" t="s">
        <v>368</v>
      </c>
      <c r="D1251" s="152" t="s">
        <v>368</v>
      </c>
      <c r="E1251" s="145" t="s">
        <v>368</v>
      </c>
      <c r="F1251" s="153"/>
      <c r="G1251" s="152"/>
      <c r="H1251" s="103" t="s">
        <v>368</v>
      </c>
      <c r="I1251" s="131"/>
      <c r="J1251" s="129" t="s">
        <v>368</v>
      </c>
      <c r="K1251" s="129" t="s">
        <v>368</v>
      </c>
    </row>
    <row r="1252" spans="1:11" ht="13.5" hidden="1" thickBot="1">
      <c r="A1252" s="127"/>
      <c r="B1252" s="124" t="s">
        <v>368</v>
      </c>
      <c r="C1252" s="170" t="s">
        <v>368</v>
      </c>
      <c r="D1252" s="126" t="s">
        <v>368</v>
      </c>
      <c r="E1252" s="146" t="s">
        <v>368</v>
      </c>
      <c r="F1252" s="125"/>
      <c r="G1252" s="126"/>
      <c r="H1252" s="124" t="s">
        <v>368</v>
      </c>
      <c r="I1252" s="127"/>
      <c r="J1252" s="155" t="s">
        <v>368</v>
      </c>
      <c r="K1252" s="155" t="s">
        <v>368</v>
      </c>
    </row>
    <row r="1253" spans="1:11" ht="13.5" hidden="1" thickBot="1">
      <c r="A1253" s="119"/>
      <c r="B1253" s="119"/>
      <c r="C1253" s="119"/>
      <c r="D1253" s="119"/>
      <c r="E1253" s="130" t="s">
        <v>19</v>
      </c>
      <c r="F1253" s="119"/>
      <c r="G1253" s="119"/>
      <c r="H1253" s="120"/>
      <c r="I1253" s="120"/>
      <c r="J1253" s="134"/>
      <c r="K1253" s="155">
        <f>SUM(K1243:K1247)</f>
        <v>89680</v>
      </c>
    </row>
    <row r="1254" spans="1:11" ht="13.5" hidden="1" thickBot="1">
      <c r="A1254" s="119"/>
      <c r="B1254" s="119"/>
      <c r="C1254" s="119"/>
      <c r="D1254" s="119"/>
      <c r="E1254" s="136" t="s">
        <v>20</v>
      </c>
      <c r="F1254" s="137"/>
      <c r="G1254" s="137"/>
      <c r="H1254" s="137"/>
      <c r="I1254" s="138">
        <v>0.05</v>
      </c>
      <c r="J1254" s="139"/>
      <c r="K1254" s="135">
        <f>K1253*0.05</f>
        <v>4484</v>
      </c>
    </row>
    <row r="1255" spans="1:11" ht="13.5" hidden="1" thickBot="1">
      <c r="A1255" s="119"/>
      <c r="B1255" s="141"/>
      <c r="C1255" s="141"/>
      <c r="D1255" s="141"/>
      <c r="E1255" s="132" t="s">
        <v>21</v>
      </c>
      <c r="F1255" s="120"/>
      <c r="G1255" s="120"/>
      <c r="H1255" s="137"/>
      <c r="I1255" s="137"/>
      <c r="J1255" s="140"/>
      <c r="K1255" s="135">
        <f>K1254+K1253</f>
        <v>94164</v>
      </c>
    </row>
    <row r="1256" spans="1:11" ht="13.5" hidden="1" thickBot="1">
      <c r="A1256" s="119"/>
      <c r="B1256" s="141"/>
      <c r="C1256" s="141"/>
      <c r="D1256" s="141"/>
      <c r="E1256" s="132" t="s">
        <v>22</v>
      </c>
      <c r="F1256" s="120"/>
      <c r="G1256" s="120"/>
      <c r="H1256" s="137"/>
      <c r="I1256" s="137"/>
      <c r="J1256" s="140"/>
      <c r="K1256" s="135">
        <f>K1255</f>
        <v>94164</v>
      </c>
    </row>
    <row r="1257" spans="1:11" hidden="1">
      <c r="A1257" s="119"/>
      <c r="B1257" s="141"/>
      <c r="C1257" s="141"/>
      <c r="D1257" s="141"/>
      <c r="E1257" s="141"/>
      <c r="F1257" s="141"/>
      <c r="G1257" s="141"/>
      <c r="H1257" s="141"/>
      <c r="I1257" s="141"/>
      <c r="J1257" s="141"/>
      <c r="K1257" s="141"/>
    </row>
    <row r="1258" spans="1:11" ht="13.5" hidden="1" thickBot="1">
      <c r="A1258" s="142" t="s">
        <v>369</v>
      </c>
      <c r="B1258" s="141"/>
      <c r="C1258" s="141"/>
      <c r="D1258" s="141"/>
      <c r="E1258" s="141"/>
      <c r="F1258" s="141"/>
      <c r="G1258" s="141"/>
      <c r="H1258" s="141"/>
      <c r="I1258" s="141"/>
      <c r="J1258" s="141"/>
      <c r="K1258" s="141"/>
    </row>
    <row r="1259" spans="1:11" ht="13.5" hidden="1" thickBot="1">
      <c r="A1259" s="104" t="s">
        <v>8</v>
      </c>
      <c r="B1259" s="596" t="s">
        <v>9</v>
      </c>
      <c r="C1259" s="596"/>
      <c r="D1259" s="597"/>
      <c r="E1259" s="598" t="s">
        <v>10</v>
      </c>
      <c r="F1259" s="599"/>
      <c r="G1259" s="600"/>
      <c r="H1259" s="599" t="s">
        <v>11</v>
      </c>
      <c r="I1259" s="604" t="s">
        <v>12</v>
      </c>
      <c r="J1259" s="599" t="s">
        <v>13</v>
      </c>
      <c r="K1259" s="604" t="s">
        <v>14</v>
      </c>
    </row>
    <row r="1260" spans="1:11" ht="13.5" hidden="1" thickBot="1">
      <c r="A1260" s="127" t="s">
        <v>15</v>
      </c>
      <c r="B1260" s="167" t="s">
        <v>16</v>
      </c>
      <c r="C1260" s="168" t="s">
        <v>17</v>
      </c>
      <c r="D1260" s="166" t="s">
        <v>18</v>
      </c>
      <c r="E1260" s="601"/>
      <c r="F1260" s="602"/>
      <c r="G1260" s="603"/>
      <c r="H1260" s="602"/>
      <c r="I1260" s="605"/>
      <c r="J1260" s="602"/>
      <c r="K1260" s="605"/>
    </row>
    <row r="1261" spans="1:11" hidden="1">
      <c r="A1261" s="104">
        <v>2</v>
      </c>
      <c r="B1261" s="103">
        <v>1</v>
      </c>
      <c r="C1261" s="169">
        <v>2</v>
      </c>
      <c r="D1261" s="152">
        <v>1</v>
      </c>
      <c r="E1261" s="145" t="s">
        <v>80</v>
      </c>
      <c r="F1261" s="153"/>
      <c r="G1261" s="152"/>
      <c r="H1261" s="103" t="s">
        <v>79</v>
      </c>
      <c r="I1261" s="104">
        <v>1</v>
      </c>
      <c r="J1261" s="129">
        <v>1200</v>
      </c>
      <c r="K1261" s="129">
        <f>J1261*I1261</f>
        <v>1200</v>
      </c>
    </row>
    <row r="1262" spans="1:11" hidden="1">
      <c r="A1262" s="131"/>
      <c r="B1262" s="103" t="s">
        <v>368</v>
      </c>
      <c r="C1262" s="169" t="s">
        <v>368</v>
      </c>
      <c r="D1262" s="152" t="s">
        <v>368</v>
      </c>
      <c r="E1262" s="145" t="s">
        <v>368</v>
      </c>
      <c r="F1262" s="153"/>
      <c r="G1262" s="152"/>
      <c r="H1262" s="103" t="s">
        <v>368</v>
      </c>
      <c r="I1262" s="131"/>
      <c r="J1262" s="129" t="s">
        <v>368</v>
      </c>
      <c r="K1262" s="129" t="s">
        <v>368</v>
      </c>
    </row>
    <row r="1263" spans="1:11" hidden="1">
      <c r="A1263" s="131"/>
      <c r="B1263" s="103" t="s">
        <v>368</v>
      </c>
      <c r="C1263" s="169" t="s">
        <v>368</v>
      </c>
      <c r="D1263" s="152" t="s">
        <v>368</v>
      </c>
      <c r="E1263" s="145" t="s">
        <v>368</v>
      </c>
      <c r="F1263" s="153"/>
      <c r="G1263" s="152"/>
      <c r="H1263" s="103" t="s">
        <v>368</v>
      </c>
      <c r="I1263" s="131"/>
      <c r="J1263" s="129" t="s">
        <v>368</v>
      </c>
      <c r="K1263" s="129" t="s">
        <v>368</v>
      </c>
    </row>
    <row r="1264" spans="1:11" hidden="1">
      <c r="A1264" s="131"/>
      <c r="B1264" s="103" t="s">
        <v>368</v>
      </c>
      <c r="C1264" s="169" t="s">
        <v>368</v>
      </c>
      <c r="D1264" s="152" t="s">
        <v>368</v>
      </c>
      <c r="E1264" s="145" t="s">
        <v>368</v>
      </c>
      <c r="F1264" s="153"/>
      <c r="G1264" s="152"/>
      <c r="H1264" s="103" t="s">
        <v>368</v>
      </c>
      <c r="I1264" s="131"/>
      <c r="J1264" s="129" t="s">
        <v>368</v>
      </c>
      <c r="K1264" s="129" t="s">
        <v>368</v>
      </c>
    </row>
    <row r="1265" spans="1:11" ht="13.5" hidden="1" thickBot="1">
      <c r="A1265" s="127"/>
      <c r="B1265" s="124" t="s">
        <v>368</v>
      </c>
      <c r="C1265" s="170" t="s">
        <v>368</v>
      </c>
      <c r="D1265" s="126" t="s">
        <v>368</v>
      </c>
      <c r="E1265" s="146" t="s">
        <v>368</v>
      </c>
      <c r="F1265" s="125"/>
      <c r="G1265" s="126"/>
      <c r="H1265" s="124" t="s">
        <v>368</v>
      </c>
      <c r="I1265" s="127"/>
      <c r="J1265" s="129" t="s">
        <v>368</v>
      </c>
      <c r="K1265" s="129" t="s">
        <v>368</v>
      </c>
    </row>
    <row r="1266" spans="1:11" ht="13.5" hidden="1" thickBot="1">
      <c r="A1266" s="141"/>
      <c r="B1266" s="141"/>
      <c r="C1266" s="141"/>
      <c r="D1266" s="141"/>
      <c r="E1266" s="132" t="s">
        <v>380</v>
      </c>
      <c r="F1266" s="120"/>
      <c r="G1266" s="120"/>
      <c r="H1266" s="120"/>
      <c r="I1266" s="120"/>
      <c r="J1266" s="140"/>
      <c r="K1266" s="135">
        <f>SUM(K1261:K1265)</f>
        <v>1200</v>
      </c>
    </row>
    <row r="1267" spans="1:11" ht="13.5" hidden="1" thickBot="1">
      <c r="A1267" s="141"/>
      <c r="B1267" s="141"/>
      <c r="C1267" s="141"/>
      <c r="D1267" s="141"/>
      <c r="E1267" s="132" t="s">
        <v>370</v>
      </c>
      <c r="F1267" s="120"/>
      <c r="G1267" s="120"/>
      <c r="H1267" s="137"/>
      <c r="I1267" s="137"/>
      <c r="J1267" s="140"/>
      <c r="K1267" s="155">
        <f>SUM(K1257:K1261)</f>
        <v>1200</v>
      </c>
    </row>
    <row r="1268" spans="1:11" hidden="1">
      <c r="A1268" s="141"/>
      <c r="B1268" s="141"/>
      <c r="C1268" s="141"/>
      <c r="D1268" s="141"/>
      <c r="E1268" s="119"/>
      <c r="F1268" s="119"/>
      <c r="G1268" s="119"/>
      <c r="H1268" s="119"/>
      <c r="I1268" s="119"/>
      <c r="J1268" s="148"/>
      <c r="K1268" s="149"/>
    </row>
    <row r="1269" spans="1:11" ht="13.5" hidden="1" thickBot="1">
      <c r="A1269" s="142" t="s">
        <v>371</v>
      </c>
      <c r="B1269" s="141"/>
      <c r="C1269" s="141"/>
      <c r="D1269" s="141"/>
      <c r="E1269" s="141"/>
      <c r="F1269" s="141"/>
      <c r="G1269" s="141"/>
      <c r="H1269" s="141"/>
      <c r="I1269" s="141"/>
      <c r="J1269" s="141"/>
      <c r="K1269" s="141"/>
    </row>
    <row r="1270" spans="1:11" ht="13.5" hidden="1" thickBot="1">
      <c r="A1270" s="104" t="s">
        <v>8</v>
      </c>
      <c r="B1270" s="596" t="s">
        <v>9</v>
      </c>
      <c r="C1270" s="596"/>
      <c r="D1270" s="597"/>
      <c r="E1270" s="598" t="s">
        <v>10</v>
      </c>
      <c r="F1270" s="600"/>
      <c r="G1270" s="622" t="s">
        <v>372</v>
      </c>
      <c r="H1270" s="604" t="s">
        <v>373</v>
      </c>
      <c r="I1270" s="604" t="s">
        <v>374</v>
      </c>
      <c r="J1270" s="604" t="s">
        <v>28</v>
      </c>
      <c r="K1270" s="604" t="s">
        <v>13</v>
      </c>
    </row>
    <row r="1271" spans="1:11" ht="13.5" hidden="1" thickBot="1">
      <c r="A1271" s="127" t="s">
        <v>15</v>
      </c>
      <c r="B1271" s="167" t="s">
        <v>16</v>
      </c>
      <c r="C1271" s="168" t="s">
        <v>17</v>
      </c>
      <c r="D1271" s="166" t="s">
        <v>18</v>
      </c>
      <c r="E1271" s="601"/>
      <c r="F1271" s="603"/>
      <c r="G1271" s="629"/>
      <c r="H1271" s="605"/>
      <c r="I1271" s="605"/>
      <c r="J1271" s="605"/>
      <c r="K1271" s="605"/>
    </row>
    <row r="1272" spans="1:11" hidden="1">
      <c r="A1272" s="651" t="s">
        <v>384</v>
      </c>
      <c r="B1272" s="652"/>
      <c r="C1272" s="652"/>
      <c r="D1272" s="652"/>
      <c r="E1272" s="652"/>
      <c r="F1272" s="653"/>
      <c r="G1272" s="123">
        <v>0.2</v>
      </c>
      <c r="H1272" s="122">
        <v>40</v>
      </c>
      <c r="I1272" s="150">
        <f>IF(A1272&gt;0,H1272*G1272,"")</f>
        <v>8</v>
      </c>
      <c r="J1272" s="144">
        <v>150</v>
      </c>
      <c r="K1272" s="151">
        <f>IF(A1272&gt;0,J1272*I1272,"")</f>
        <v>1200</v>
      </c>
    </row>
    <row r="1273" spans="1:11" hidden="1">
      <c r="A1273" s="131"/>
      <c r="B1273" s="103" t="s">
        <v>368</v>
      </c>
      <c r="C1273" s="169" t="s">
        <v>368</v>
      </c>
      <c r="D1273" s="152" t="s">
        <v>368</v>
      </c>
      <c r="E1273" s="654" t="s">
        <v>368</v>
      </c>
      <c r="F1273" s="655"/>
      <c r="G1273" s="152"/>
      <c r="H1273" s="153"/>
      <c r="I1273" s="131"/>
      <c r="J1273" s="149"/>
      <c r="K1273" s="129" t="s">
        <v>368</v>
      </c>
    </row>
    <row r="1274" spans="1:11" hidden="1">
      <c r="A1274" s="131"/>
      <c r="B1274" s="103" t="s">
        <v>368</v>
      </c>
      <c r="C1274" s="169" t="s">
        <v>368</v>
      </c>
      <c r="D1274" s="152" t="s">
        <v>368</v>
      </c>
      <c r="E1274" s="145" t="s">
        <v>368</v>
      </c>
      <c r="F1274" s="152"/>
      <c r="G1274" s="152"/>
      <c r="H1274" s="153"/>
      <c r="I1274" s="131"/>
      <c r="J1274" s="149"/>
      <c r="K1274" s="129" t="s">
        <v>368</v>
      </c>
    </row>
    <row r="1275" spans="1:11" hidden="1">
      <c r="A1275" s="131"/>
      <c r="B1275" s="103" t="s">
        <v>368</v>
      </c>
      <c r="C1275" s="169" t="s">
        <v>368</v>
      </c>
      <c r="D1275" s="152" t="s">
        <v>368</v>
      </c>
      <c r="E1275" s="145" t="s">
        <v>368</v>
      </c>
      <c r="F1275" s="152"/>
      <c r="G1275" s="152"/>
      <c r="H1275" s="153"/>
      <c r="I1275" s="131"/>
      <c r="J1275" s="149"/>
      <c r="K1275" s="129" t="s">
        <v>368</v>
      </c>
    </row>
    <row r="1276" spans="1:11" ht="13.5" hidden="1" thickBot="1">
      <c r="A1276" s="127"/>
      <c r="B1276" s="124" t="s">
        <v>368</v>
      </c>
      <c r="C1276" s="170" t="s">
        <v>368</v>
      </c>
      <c r="D1276" s="126" t="s">
        <v>368</v>
      </c>
      <c r="E1276" s="146" t="s">
        <v>368</v>
      </c>
      <c r="F1276" s="126"/>
      <c r="G1276" s="126"/>
      <c r="H1276" s="125" t="s">
        <v>368</v>
      </c>
      <c r="I1276" s="127"/>
      <c r="J1276" s="173" t="s">
        <v>368</v>
      </c>
      <c r="K1276" s="155" t="s">
        <v>368</v>
      </c>
    </row>
    <row r="1277" spans="1:11" ht="13.5" hidden="1" thickBot="1">
      <c r="A1277" s="141"/>
      <c r="B1277" s="141"/>
      <c r="C1277" s="141"/>
      <c r="D1277" s="141"/>
      <c r="E1277" s="132" t="s">
        <v>375</v>
      </c>
      <c r="F1277" s="120"/>
      <c r="G1277" s="120"/>
      <c r="H1277" s="137"/>
      <c r="I1277" s="137"/>
      <c r="J1277" s="140"/>
      <c r="K1277" s="135">
        <f>K1272</f>
        <v>1200</v>
      </c>
    </row>
    <row r="1278" spans="1:11" ht="13.5" hidden="1" thickBot="1">
      <c r="A1278" s="141"/>
      <c r="B1278" s="141"/>
      <c r="C1278" s="141"/>
      <c r="D1278" s="141"/>
      <c r="E1278" s="132" t="s">
        <v>376</v>
      </c>
      <c r="F1278" s="120"/>
      <c r="G1278" s="120"/>
      <c r="H1278" s="137"/>
      <c r="I1278" s="137"/>
      <c r="J1278" s="140"/>
      <c r="K1278" s="135">
        <f>K1277</f>
        <v>1200</v>
      </c>
    </row>
    <row r="1279" spans="1:11" hidden="1">
      <c r="A1279" s="141"/>
      <c r="B1279" s="141"/>
      <c r="C1279" s="141"/>
      <c r="D1279" s="141"/>
      <c r="E1279" s="119"/>
      <c r="F1279" s="119"/>
      <c r="G1279" s="119"/>
      <c r="H1279" s="119"/>
      <c r="I1279" s="119"/>
      <c r="J1279" s="119"/>
      <c r="K1279" s="119"/>
    </row>
    <row r="1280" spans="1:11" ht="13.5" hidden="1" thickBot="1">
      <c r="A1280" s="142" t="s">
        <v>26</v>
      </c>
      <c r="B1280" s="141"/>
      <c r="C1280" s="141"/>
      <c r="D1280" s="141"/>
      <c r="E1280" s="141"/>
      <c r="F1280" s="141"/>
      <c r="G1280" s="141"/>
      <c r="H1280" s="141"/>
      <c r="I1280" s="141"/>
      <c r="J1280" s="141"/>
      <c r="K1280" s="141"/>
    </row>
    <row r="1281" spans="1:11" ht="13.5" hidden="1" thickBot="1">
      <c r="A1281" s="104" t="s">
        <v>8</v>
      </c>
      <c r="B1281" s="596" t="s">
        <v>9</v>
      </c>
      <c r="C1281" s="596"/>
      <c r="D1281" s="597"/>
      <c r="E1281" s="598" t="s">
        <v>10</v>
      </c>
      <c r="F1281" s="599"/>
      <c r="G1281" s="600"/>
      <c r="H1281" s="599" t="s">
        <v>11</v>
      </c>
      <c r="I1281" s="604" t="s">
        <v>27</v>
      </c>
      <c r="J1281" s="599" t="s">
        <v>28</v>
      </c>
      <c r="K1281" s="604" t="s">
        <v>14</v>
      </c>
    </row>
    <row r="1282" spans="1:11" ht="13.5" hidden="1" thickBot="1">
      <c r="A1282" s="127" t="s">
        <v>15</v>
      </c>
      <c r="B1282" s="167" t="s">
        <v>16</v>
      </c>
      <c r="C1282" s="168" t="s">
        <v>17</v>
      </c>
      <c r="D1282" s="166" t="s">
        <v>18</v>
      </c>
      <c r="E1282" s="601"/>
      <c r="F1282" s="602"/>
      <c r="G1282" s="603"/>
      <c r="H1282" s="602"/>
      <c r="I1282" s="605"/>
      <c r="J1282" s="602"/>
      <c r="K1282" s="605"/>
    </row>
    <row r="1283" spans="1:11" hidden="1">
      <c r="A1283" s="104">
        <v>10</v>
      </c>
      <c r="B1283" s="103">
        <v>4</v>
      </c>
      <c r="C1283" s="169">
        <v>10</v>
      </c>
      <c r="D1283" s="152">
        <v>4</v>
      </c>
      <c r="E1283" s="145" t="s">
        <v>398</v>
      </c>
      <c r="F1283" s="153"/>
      <c r="G1283" s="152"/>
      <c r="H1283" s="103" t="s">
        <v>178</v>
      </c>
      <c r="I1283" s="104">
        <v>1</v>
      </c>
      <c r="J1283" s="129">
        <v>17633</v>
      </c>
      <c r="K1283" s="129">
        <f>J1283*I1283</f>
        <v>17633</v>
      </c>
    </row>
    <row r="1284" spans="1:11" hidden="1">
      <c r="A1284" s="131"/>
      <c r="B1284" s="103" t="s">
        <v>368</v>
      </c>
      <c r="C1284" s="169" t="s">
        <v>368</v>
      </c>
      <c r="D1284" s="152" t="s">
        <v>368</v>
      </c>
      <c r="E1284" s="145" t="s">
        <v>368</v>
      </c>
      <c r="F1284" s="153"/>
      <c r="G1284" s="152"/>
      <c r="H1284" s="103" t="s">
        <v>368</v>
      </c>
      <c r="I1284" s="131"/>
      <c r="J1284" s="129" t="s">
        <v>368</v>
      </c>
      <c r="K1284" s="129" t="s">
        <v>368</v>
      </c>
    </row>
    <row r="1285" spans="1:11" hidden="1">
      <c r="A1285" s="131"/>
      <c r="B1285" s="103" t="s">
        <v>368</v>
      </c>
      <c r="C1285" s="169" t="s">
        <v>368</v>
      </c>
      <c r="D1285" s="152" t="s">
        <v>368</v>
      </c>
      <c r="E1285" s="145" t="s">
        <v>368</v>
      </c>
      <c r="F1285" s="153"/>
      <c r="G1285" s="152"/>
      <c r="H1285" s="103" t="s">
        <v>368</v>
      </c>
      <c r="I1285" s="131"/>
      <c r="J1285" s="129" t="s">
        <v>368</v>
      </c>
      <c r="K1285" s="129" t="s">
        <v>368</v>
      </c>
    </row>
    <row r="1286" spans="1:11" hidden="1">
      <c r="A1286" s="131"/>
      <c r="B1286" s="103" t="s">
        <v>368</v>
      </c>
      <c r="C1286" s="169" t="s">
        <v>368</v>
      </c>
      <c r="D1286" s="152" t="s">
        <v>368</v>
      </c>
      <c r="E1286" s="145" t="s">
        <v>368</v>
      </c>
      <c r="F1286" s="153"/>
      <c r="G1286" s="152"/>
      <c r="H1286" s="103" t="s">
        <v>368</v>
      </c>
      <c r="I1286" s="131"/>
      <c r="J1286" s="129" t="s">
        <v>368</v>
      </c>
      <c r="K1286" s="129" t="s">
        <v>368</v>
      </c>
    </row>
    <row r="1287" spans="1:11" hidden="1">
      <c r="A1287" s="131"/>
      <c r="B1287" s="103" t="s">
        <v>368</v>
      </c>
      <c r="C1287" s="169" t="s">
        <v>368</v>
      </c>
      <c r="D1287" s="152" t="s">
        <v>368</v>
      </c>
      <c r="E1287" s="145" t="s">
        <v>368</v>
      </c>
      <c r="F1287" s="153"/>
      <c r="G1287" s="152"/>
      <c r="H1287" s="103" t="s">
        <v>368</v>
      </c>
      <c r="I1287" s="131"/>
      <c r="J1287" s="129" t="s">
        <v>368</v>
      </c>
      <c r="K1287" s="129" t="s">
        <v>368</v>
      </c>
    </row>
    <row r="1288" spans="1:11" hidden="1">
      <c r="A1288" s="131"/>
      <c r="B1288" s="103" t="s">
        <v>368</v>
      </c>
      <c r="C1288" s="169" t="s">
        <v>368</v>
      </c>
      <c r="D1288" s="152" t="s">
        <v>368</v>
      </c>
      <c r="E1288" s="145" t="s">
        <v>368</v>
      </c>
      <c r="F1288" s="153"/>
      <c r="G1288" s="152"/>
      <c r="H1288" s="103" t="s">
        <v>368</v>
      </c>
      <c r="I1288" s="131"/>
      <c r="J1288" s="129" t="s">
        <v>368</v>
      </c>
      <c r="K1288" s="129" t="s">
        <v>368</v>
      </c>
    </row>
    <row r="1289" spans="1:11" hidden="1">
      <c r="A1289" s="131"/>
      <c r="B1289" s="103" t="s">
        <v>368</v>
      </c>
      <c r="C1289" s="169" t="s">
        <v>368</v>
      </c>
      <c r="D1289" s="152" t="s">
        <v>368</v>
      </c>
      <c r="E1289" s="145" t="s">
        <v>368</v>
      </c>
      <c r="F1289" s="153"/>
      <c r="G1289" s="152"/>
      <c r="H1289" s="103" t="s">
        <v>368</v>
      </c>
      <c r="I1289" s="131"/>
      <c r="J1289" s="129" t="s">
        <v>368</v>
      </c>
      <c r="K1289" s="129" t="s">
        <v>368</v>
      </c>
    </row>
    <row r="1290" spans="1:11" hidden="1">
      <c r="A1290" s="131"/>
      <c r="B1290" s="103" t="s">
        <v>368</v>
      </c>
      <c r="C1290" s="169" t="s">
        <v>368</v>
      </c>
      <c r="D1290" s="152" t="s">
        <v>368</v>
      </c>
      <c r="E1290" s="145" t="s">
        <v>368</v>
      </c>
      <c r="F1290" s="153"/>
      <c r="G1290" s="152"/>
      <c r="H1290" s="103" t="s">
        <v>368</v>
      </c>
      <c r="I1290" s="131"/>
      <c r="J1290" s="129" t="s">
        <v>368</v>
      </c>
      <c r="K1290" s="129" t="s">
        <v>368</v>
      </c>
    </row>
    <row r="1291" spans="1:11" hidden="1">
      <c r="A1291" s="131"/>
      <c r="B1291" s="103" t="s">
        <v>368</v>
      </c>
      <c r="C1291" s="169" t="s">
        <v>368</v>
      </c>
      <c r="D1291" s="152" t="s">
        <v>368</v>
      </c>
      <c r="E1291" s="145" t="s">
        <v>368</v>
      </c>
      <c r="F1291" s="153"/>
      <c r="G1291" s="152"/>
      <c r="H1291" s="103" t="s">
        <v>368</v>
      </c>
      <c r="I1291" s="131"/>
      <c r="J1291" s="129" t="s">
        <v>368</v>
      </c>
      <c r="K1291" s="129" t="s">
        <v>368</v>
      </c>
    </row>
    <row r="1292" spans="1:11" ht="13.5" hidden="1" thickBot="1">
      <c r="A1292" s="127"/>
      <c r="B1292" s="124" t="s">
        <v>368</v>
      </c>
      <c r="C1292" s="170" t="s">
        <v>368</v>
      </c>
      <c r="D1292" s="126" t="s">
        <v>368</v>
      </c>
      <c r="E1292" s="146" t="s">
        <v>368</v>
      </c>
      <c r="F1292" s="125"/>
      <c r="G1292" s="126"/>
      <c r="H1292" s="124" t="s">
        <v>368</v>
      </c>
      <c r="I1292" s="127"/>
      <c r="J1292" s="155" t="s">
        <v>368</v>
      </c>
      <c r="K1292" s="155" t="s">
        <v>368</v>
      </c>
    </row>
    <row r="1293" spans="1:11" ht="13.5" hidden="1" thickBot="1">
      <c r="A1293" s="141"/>
      <c r="B1293" s="141"/>
      <c r="C1293" s="141"/>
      <c r="D1293" s="141"/>
      <c r="E1293" s="132" t="s">
        <v>29</v>
      </c>
      <c r="F1293" s="120"/>
      <c r="G1293" s="120"/>
      <c r="H1293" s="120"/>
      <c r="I1293" s="120"/>
      <c r="J1293" s="134"/>
      <c r="K1293" s="155">
        <f>SUM(K1283:K1287)</f>
        <v>17633</v>
      </c>
    </row>
    <row r="1294" spans="1:11" ht="13.5" hidden="1" thickBot="1">
      <c r="A1294" s="141"/>
      <c r="B1294" s="141"/>
      <c r="C1294" s="141"/>
      <c r="D1294" s="141"/>
      <c r="E1294" s="132" t="s">
        <v>30</v>
      </c>
      <c r="F1294" s="120"/>
      <c r="G1294" s="120"/>
      <c r="H1294" s="137"/>
      <c r="I1294" s="137"/>
      <c r="J1294" s="140"/>
      <c r="K1294" s="135">
        <f>K1293</f>
        <v>17633</v>
      </c>
    </row>
    <row r="1295" spans="1:11" ht="13.5" hidden="1" thickBot="1">
      <c r="A1295" s="141"/>
      <c r="B1295" s="141"/>
      <c r="C1295" s="141"/>
      <c r="D1295" s="141"/>
      <c r="E1295" s="141"/>
      <c r="F1295" s="141"/>
      <c r="G1295" s="141"/>
      <c r="H1295" s="141"/>
      <c r="I1295" s="141"/>
      <c r="J1295" s="139"/>
      <c r="K1295" s="156"/>
    </row>
    <row r="1296" spans="1:11" ht="13.5" hidden="1" thickBot="1">
      <c r="A1296" s="141"/>
      <c r="B1296" s="141"/>
      <c r="C1296" s="141"/>
      <c r="D1296" s="141"/>
      <c r="E1296" s="174" t="s">
        <v>31</v>
      </c>
      <c r="F1296" s="175"/>
      <c r="G1296" s="175"/>
      <c r="H1296" s="175"/>
      <c r="I1296" s="175"/>
      <c r="J1296" s="612">
        <f>K1256+K1293+K1278</f>
        <v>112997</v>
      </c>
      <c r="K1296" s="613"/>
    </row>
    <row r="1297" spans="1:11" ht="13.5" hidden="1" thickBot="1">
      <c r="A1297" s="141"/>
      <c r="B1297" s="141"/>
      <c r="C1297" s="141"/>
      <c r="D1297" s="141"/>
      <c r="E1297" s="112" t="s">
        <v>32</v>
      </c>
      <c r="F1297" s="157"/>
      <c r="G1297" s="157"/>
      <c r="H1297" s="158">
        <v>0.35</v>
      </c>
      <c r="I1297" s="157"/>
      <c r="J1297" s="612">
        <f>J1296*0.3</f>
        <v>33899.1</v>
      </c>
      <c r="K1297" s="613"/>
    </row>
    <row r="1298" spans="1:11" ht="13.5" hidden="1" thickBot="1">
      <c r="A1298" s="141"/>
      <c r="B1298" s="141"/>
      <c r="C1298" s="141"/>
      <c r="D1298" s="141"/>
      <c r="E1298" s="160" t="s">
        <v>33</v>
      </c>
      <c r="F1298" s="161"/>
      <c r="G1298" s="161"/>
      <c r="H1298" s="161"/>
      <c r="I1298" s="161"/>
      <c r="J1298" s="612">
        <f>SUM(J1296:K1297)</f>
        <v>146896.1</v>
      </c>
      <c r="K1298" s="613"/>
    </row>
    <row r="1299" spans="1:11" ht="18" hidden="1">
      <c r="A1299" s="630"/>
      <c r="B1299" s="631"/>
      <c r="C1299" s="632"/>
      <c r="D1299" s="639" t="s">
        <v>0</v>
      </c>
      <c r="E1299" s="640"/>
      <c r="F1299" s="640"/>
      <c r="G1299" s="640"/>
      <c r="H1299" s="640"/>
      <c r="I1299" s="640"/>
      <c r="J1299" s="640"/>
      <c r="K1299" s="640"/>
    </row>
    <row r="1300" spans="1:11" ht="13.5" hidden="1" thickBot="1">
      <c r="A1300" s="633"/>
      <c r="B1300" s="634"/>
      <c r="C1300" s="635"/>
      <c r="D1300" s="106"/>
      <c r="E1300" s="107"/>
      <c r="F1300" s="107"/>
      <c r="G1300" s="107"/>
      <c r="H1300" s="107"/>
      <c r="I1300" s="107"/>
      <c r="J1300" s="107"/>
      <c r="K1300" s="107"/>
    </row>
    <row r="1301" spans="1:11" ht="15" hidden="1" thickBot="1">
      <c r="A1301" s="633"/>
      <c r="B1301" s="634"/>
      <c r="C1301" s="635"/>
      <c r="D1301" s="641" t="str">
        <f>D1235</f>
        <v>MUNICIPIO DE RIONEGRO</v>
      </c>
      <c r="E1301" s="642"/>
      <c r="F1301" s="642"/>
      <c r="G1301" s="642"/>
      <c r="H1301" s="642"/>
      <c r="I1301" s="642"/>
      <c r="J1301" s="643"/>
      <c r="K1301" s="108" t="s">
        <v>1</v>
      </c>
    </row>
    <row r="1302" spans="1:11" ht="39.75" hidden="1" customHeight="1" thickBot="1">
      <c r="A1302" s="636"/>
      <c r="B1302" s="637"/>
      <c r="C1302" s="638"/>
      <c r="D1302" s="644" t="str">
        <f>D1236</f>
        <v xml:space="preserve">REPOSICION SISTEMA DE ACUEDUCTO  CORREGIMIENTO LLANO DE PALMAS
</v>
      </c>
      <c r="E1302" s="645"/>
      <c r="F1302" s="645"/>
      <c r="G1302" s="645"/>
      <c r="H1302" s="645"/>
      <c r="I1302" s="645"/>
      <c r="J1302" s="646"/>
      <c r="K1302" s="109">
        <f>K1236</f>
        <v>41202</v>
      </c>
    </row>
    <row r="1303" spans="1:11" ht="13.5" hidden="1" thickBot="1">
      <c r="A1303" s="647" t="s">
        <v>233</v>
      </c>
      <c r="B1303" s="626"/>
      <c r="C1303" s="624" t="s">
        <v>419</v>
      </c>
      <c r="D1303" s="624"/>
      <c r="E1303" s="624"/>
      <c r="F1303" s="624"/>
      <c r="G1303" s="625"/>
      <c r="H1303" s="626"/>
      <c r="I1303" s="626"/>
      <c r="J1303" s="163"/>
      <c r="K1303" s="111" t="s">
        <v>3</v>
      </c>
    </row>
    <row r="1304" spans="1:11" ht="13.5" hidden="1" thickBot="1">
      <c r="A1304" s="112" t="s">
        <v>4</v>
      </c>
      <c r="B1304" s="627"/>
      <c r="C1304" s="628"/>
      <c r="D1304" s="112" t="s">
        <v>5</v>
      </c>
      <c r="E1304" s="114"/>
      <c r="F1304" s="182" t="s">
        <v>351</v>
      </c>
      <c r="G1304" s="114"/>
      <c r="H1304" s="114"/>
      <c r="I1304" s="114"/>
      <c r="J1304" s="116"/>
      <c r="K1304" s="113" t="s">
        <v>6</v>
      </c>
    </row>
    <row r="1305" spans="1:11" hidden="1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</row>
    <row r="1306" spans="1:11" ht="13.5" hidden="1" thickBot="1">
      <c r="A1306" s="165" t="s">
        <v>7</v>
      </c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</row>
    <row r="1307" spans="1:11" ht="13.5" hidden="1" thickBot="1">
      <c r="A1307" s="104" t="s">
        <v>8</v>
      </c>
      <c r="B1307" s="596" t="s">
        <v>9</v>
      </c>
      <c r="C1307" s="596"/>
      <c r="D1307" s="597"/>
      <c r="E1307" s="598" t="s">
        <v>10</v>
      </c>
      <c r="F1307" s="599"/>
      <c r="G1307" s="600"/>
      <c r="H1307" s="599" t="s">
        <v>11</v>
      </c>
      <c r="I1307" s="604" t="s">
        <v>12</v>
      </c>
      <c r="J1307" s="599" t="s">
        <v>13</v>
      </c>
      <c r="K1307" s="604" t="s">
        <v>14</v>
      </c>
    </row>
    <row r="1308" spans="1:11" ht="13.5" hidden="1" thickBot="1">
      <c r="A1308" s="127" t="s">
        <v>15</v>
      </c>
      <c r="B1308" s="167" t="s">
        <v>16</v>
      </c>
      <c r="C1308" s="168" t="s">
        <v>17</v>
      </c>
      <c r="D1308" s="166" t="s">
        <v>18</v>
      </c>
      <c r="E1308" s="601"/>
      <c r="F1308" s="602"/>
      <c r="G1308" s="603"/>
      <c r="H1308" s="602"/>
      <c r="I1308" s="605"/>
      <c r="J1308" s="602"/>
      <c r="K1308" s="605"/>
    </row>
    <row r="1309" spans="1:11" hidden="1">
      <c r="A1309" s="104">
        <v>59</v>
      </c>
      <c r="B1309" s="103">
        <v>2</v>
      </c>
      <c r="C1309" s="169">
        <v>59</v>
      </c>
      <c r="D1309" s="152">
        <v>1</v>
      </c>
      <c r="E1309" s="145" t="s">
        <v>420</v>
      </c>
      <c r="F1309" s="153"/>
      <c r="G1309" s="152"/>
      <c r="H1309" s="103" t="s">
        <v>6</v>
      </c>
      <c r="I1309" s="104">
        <v>1</v>
      </c>
      <c r="J1309" s="129">
        <v>13200</v>
      </c>
      <c r="K1309" s="129">
        <f>J1309*I1309</f>
        <v>13200</v>
      </c>
    </row>
    <row r="1310" spans="1:11" hidden="1">
      <c r="A1310" s="131">
        <v>57</v>
      </c>
      <c r="B1310" s="103">
        <v>2</v>
      </c>
      <c r="C1310" s="169">
        <v>57</v>
      </c>
      <c r="D1310" s="152">
        <v>1</v>
      </c>
      <c r="E1310" s="145" t="s">
        <v>409</v>
      </c>
      <c r="F1310" s="153"/>
      <c r="G1310" s="152"/>
      <c r="H1310" s="103" t="s">
        <v>122</v>
      </c>
      <c r="I1310" s="131">
        <v>0.04</v>
      </c>
      <c r="J1310" s="129">
        <v>19140</v>
      </c>
      <c r="K1310" s="129">
        <f>J1310*I1310</f>
        <v>765.6</v>
      </c>
    </row>
    <row r="1311" spans="1:11" hidden="1">
      <c r="A1311" s="131"/>
      <c r="B1311" s="103"/>
      <c r="C1311" s="169"/>
      <c r="D1311" s="152"/>
      <c r="E1311" s="145"/>
      <c r="F1311" s="153"/>
      <c r="G1311" s="152"/>
      <c r="H1311" s="103"/>
      <c r="I1311" s="131"/>
      <c r="J1311" s="129"/>
      <c r="K1311" s="129"/>
    </row>
    <row r="1312" spans="1:11" hidden="1">
      <c r="A1312" s="131"/>
      <c r="B1312" s="103" t="s">
        <v>368</v>
      </c>
      <c r="C1312" s="169" t="s">
        <v>368</v>
      </c>
      <c r="D1312" s="152" t="s">
        <v>368</v>
      </c>
      <c r="E1312" s="145" t="s">
        <v>368</v>
      </c>
      <c r="F1312" s="153"/>
      <c r="G1312" s="152"/>
      <c r="H1312" s="103" t="s">
        <v>368</v>
      </c>
      <c r="I1312" s="131"/>
      <c r="J1312" s="129" t="s">
        <v>368</v>
      </c>
      <c r="K1312" s="129" t="s">
        <v>368</v>
      </c>
    </row>
    <row r="1313" spans="1:11" hidden="1">
      <c r="A1313" s="131"/>
      <c r="B1313" s="103" t="s">
        <v>368</v>
      </c>
      <c r="C1313" s="169" t="s">
        <v>368</v>
      </c>
      <c r="D1313" s="152" t="s">
        <v>368</v>
      </c>
      <c r="E1313" s="145" t="s">
        <v>368</v>
      </c>
      <c r="F1313" s="153"/>
      <c r="G1313" s="152"/>
      <c r="H1313" s="103" t="s">
        <v>368</v>
      </c>
      <c r="I1313" s="131"/>
      <c r="J1313" s="129" t="s">
        <v>368</v>
      </c>
      <c r="K1313" s="129" t="s">
        <v>368</v>
      </c>
    </row>
    <row r="1314" spans="1:11" hidden="1">
      <c r="A1314" s="131"/>
      <c r="B1314" s="103" t="s">
        <v>368</v>
      </c>
      <c r="C1314" s="169" t="s">
        <v>368</v>
      </c>
      <c r="D1314" s="152" t="s">
        <v>368</v>
      </c>
      <c r="E1314" s="145" t="s">
        <v>368</v>
      </c>
      <c r="F1314" s="153"/>
      <c r="G1314" s="152"/>
      <c r="H1314" s="103" t="s">
        <v>368</v>
      </c>
      <c r="I1314" s="131"/>
      <c r="J1314" s="129" t="s">
        <v>368</v>
      </c>
      <c r="K1314" s="129" t="s">
        <v>368</v>
      </c>
    </row>
    <row r="1315" spans="1:11" hidden="1">
      <c r="A1315" s="131"/>
      <c r="B1315" s="103" t="s">
        <v>368</v>
      </c>
      <c r="C1315" s="169" t="s">
        <v>368</v>
      </c>
      <c r="D1315" s="152" t="s">
        <v>368</v>
      </c>
      <c r="E1315" s="145" t="s">
        <v>368</v>
      </c>
      <c r="F1315" s="153"/>
      <c r="G1315" s="152"/>
      <c r="H1315" s="103" t="s">
        <v>368</v>
      </c>
      <c r="I1315" s="131"/>
      <c r="J1315" s="129" t="s">
        <v>368</v>
      </c>
      <c r="K1315" s="129" t="s">
        <v>368</v>
      </c>
    </row>
    <row r="1316" spans="1:11" hidden="1">
      <c r="A1316" s="131"/>
      <c r="B1316" s="103" t="s">
        <v>368</v>
      </c>
      <c r="C1316" s="169" t="s">
        <v>368</v>
      </c>
      <c r="D1316" s="152" t="s">
        <v>368</v>
      </c>
      <c r="E1316" s="145" t="s">
        <v>368</v>
      </c>
      <c r="F1316" s="153"/>
      <c r="G1316" s="152"/>
      <c r="H1316" s="103" t="s">
        <v>368</v>
      </c>
      <c r="I1316" s="131"/>
      <c r="J1316" s="129" t="s">
        <v>368</v>
      </c>
      <c r="K1316" s="129" t="s">
        <v>368</v>
      </c>
    </row>
    <row r="1317" spans="1:11" hidden="1">
      <c r="A1317" s="131"/>
      <c r="B1317" s="103" t="s">
        <v>368</v>
      </c>
      <c r="C1317" s="169" t="s">
        <v>368</v>
      </c>
      <c r="D1317" s="152" t="s">
        <v>368</v>
      </c>
      <c r="E1317" s="145" t="s">
        <v>368</v>
      </c>
      <c r="F1317" s="153"/>
      <c r="G1317" s="152"/>
      <c r="H1317" s="103" t="s">
        <v>368</v>
      </c>
      <c r="I1317" s="131"/>
      <c r="J1317" s="129" t="s">
        <v>368</v>
      </c>
      <c r="K1317" s="129" t="s">
        <v>368</v>
      </c>
    </row>
    <row r="1318" spans="1:11" ht="13.5" hidden="1" thickBot="1">
      <c r="A1318" s="127"/>
      <c r="B1318" s="124" t="s">
        <v>368</v>
      </c>
      <c r="C1318" s="170" t="s">
        <v>368</v>
      </c>
      <c r="D1318" s="126" t="s">
        <v>368</v>
      </c>
      <c r="E1318" s="146" t="s">
        <v>368</v>
      </c>
      <c r="F1318" s="125"/>
      <c r="G1318" s="126"/>
      <c r="H1318" s="124" t="s">
        <v>368</v>
      </c>
      <c r="I1318" s="127"/>
      <c r="J1318" s="155" t="s">
        <v>368</v>
      </c>
      <c r="K1318" s="155" t="s">
        <v>368</v>
      </c>
    </row>
    <row r="1319" spans="1:11" ht="13.5" hidden="1" thickBot="1">
      <c r="A1319" s="119"/>
      <c r="B1319" s="119"/>
      <c r="C1319" s="119"/>
      <c r="D1319" s="119"/>
      <c r="E1319" s="130" t="s">
        <v>19</v>
      </c>
      <c r="F1319" s="119"/>
      <c r="G1319" s="119"/>
      <c r="H1319" s="120"/>
      <c r="I1319" s="120"/>
      <c r="J1319" s="134"/>
      <c r="K1319" s="155">
        <f>SUM(K1309:K1313)</f>
        <v>13965.6</v>
      </c>
    </row>
    <row r="1320" spans="1:11" ht="13.5" hidden="1" thickBot="1">
      <c r="A1320" s="119"/>
      <c r="B1320" s="119"/>
      <c r="C1320" s="119"/>
      <c r="D1320" s="119"/>
      <c r="E1320" s="136" t="s">
        <v>20</v>
      </c>
      <c r="F1320" s="137"/>
      <c r="G1320" s="137"/>
      <c r="H1320" s="137"/>
      <c r="I1320" s="138">
        <v>0.05</v>
      </c>
      <c r="J1320" s="139"/>
      <c r="K1320" s="135">
        <f>K1319*0.05</f>
        <v>698.28000000000009</v>
      </c>
    </row>
    <row r="1321" spans="1:11" ht="13.5" hidden="1" thickBot="1">
      <c r="A1321" s="119"/>
      <c r="B1321" s="141"/>
      <c r="C1321" s="141"/>
      <c r="D1321" s="141"/>
      <c r="E1321" s="132" t="s">
        <v>21</v>
      </c>
      <c r="F1321" s="120"/>
      <c r="G1321" s="120"/>
      <c r="H1321" s="137"/>
      <c r="I1321" s="137"/>
      <c r="J1321" s="140"/>
      <c r="K1321" s="135">
        <f>K1320+K1319</f>
        <v>14663.880000000001</v>
      </c>
    </row>
    <row r="1322" spans="1:11" ht="13.5" hidden="1" thickBot="1">
      <c r="A1322" s="119"/>
      <c r="B1322" s="141"/>
      <c r="C1322" s="141"/>
      <c r="D1322" s="141"/>
      <c r="E1322" s="132" t="s">
        <v>22</v>
      </c>
      <c r="F1322" s="120"/>
      <c r="G1322" s="120"/>
      <c r="H1322" s="137"/>
      <c r="I1322" s="137"/>
      <c r="J1322" s="140"/>
      <c r="K1322" s="135">
        <f>K1321</f>
        <v>14663.880000000001</v>
      </c>
    </row>
    <row r="1323" spans="1:11" hidden="1">
      <c r="A1323" s="119"/>
      <c r="B1323" s="141"/>
      <c r="C1323" s="141"/>
      <c r="D1323" s="141"/>
      <c r="E1323" s="141"/>
      <c r="F1323" s="141"/>
      <c r="G1323" s="141"/>
      <c r="H1323" s="141"/>
      <c r="I1323" s="141"/>
      <c r="J1323" s="141"/>
      <c r="K1323" s="141"/>
    </row>
    <row r="1324" spans="1:11" ht="13.5" hidden="1" thickBot="1">
      <c r="A1324" s="142" t="s">
        <v>369</v>
      </c>
      <c r="B1324" s="141"/>
      <c r="C1324" s="141"/>
      <c r="D1324" s="141"/>
      <c r="E1324" s="141"/>
      <c r="F1324" s="141"/>
      <c r="G1324" s="141"/>
      <c r="H1324" s="141"/>
      <c r="I1324" s="141"/>
      <c r="J1324" s="141"/>
      <c r="K1324" s="141"/>
    </row>
    <row r="1325" spans="1:11" ht="13.5" hidden="1" thickBot="1">
      <c r="A1325" s="104" t="s">
        <v>8</v>
      </c>
      <c r="B1325" s="596" t="s">
        <v>9</v>
      </c>
      <c r="C1325" s="596"/>
      <c r="D1325" s="597"/>
      <c r="E1325" s="598" t="s">
        <v>10</v>
      </c>
      <c r="F1325" s="599"/>
      <c r="G1325" s="600"/>
      <c r="H1325" s="599" t="s">
        <v>11</v>
      </c>
      <c r="I1325" s="604" t="s">
        <v>12</v>
      </c>
      <c r="J1325" s="599" t="s">
        <v>13</v>
      </c>
      <c r="K1325" s="604" t="s">
        <v>14</v>
      </c>
    </row>
    <row r="1326" spans="1:11" ht="13.5" hidden="1" thickBot="1">
      <c r="A1326" s="127" t="s">
        <v>15</v>
      </c>
      <c r="B1326" s="167" t="s">
        <v>16</v>
      </c>
      <c r="C1326" s="168" t="s">
        <v>17</v>
      </c>
      <c r="D1326" s="166" t="s">
        <v>18</v>
      </c>
      <c r="E1326" s="601"/>
      <c r="F1326" s="602"/>
      <c r="G1326" s="603"/>
      <c r="H1326" s="602"/>
      <c r="I1326" s="605"/>
      <c r="J1326" s="602"/>
      <c r="K1326" s="605"/>
    </row>
    <row r="1327" spans="1:11" hidden="1">
      <c r="A1327" s="104">
        <v>2</v>
      </c>
      <c r="B1327" s="103">
        <v>1</v>
      </c>
      <c r="C1327" s="169">
        <v>2</v>
      </c>
      <c r="D1327" s="152">
        <v>1</v>
      </c>
      <c r="E1327" s="145" t="s">
        <v>80</v>
      </c>
      <c r="F1327" s="153"/>
      <c r="G1327" s="152"/>
      <c r="H1327" s="103" t="s">
        <v>79</v>
      </c>
      <c r="I1327" s="104">
        <v>1</v>
      </c>
      <c r="J1327" s="129">
        <v>2500</v>
      </c>
      <c r="K1327" s="129">
        <v>2500</v>
      </c>
    </row>
    <row r="1328" spans="1:11" hidden="1">
      <c r="A1328" s="131"/>
      <c r="B1328" s="103" t="s">
        <v>368</v>
      </c>
      <c r="C1328" s="169" t="s">
        <v>368</v>
      </c>
      <c r="D1328" s="152" t="s">
        <v>368</v>
      </c>
      <c r="E1328" s="145" t="s">
        <v>368</v>
      </c>
      <c r="F1328" s="153"/>
      <c r="G1328" s="152"/>
      <c r="H1328" s="103" t="s">
        <v>368</v>
      </c>
      <c r="I1328" s="131"/>
      <c r="J1328" s="129" t="s">
        <v>368</v>
      </c>
      <c r="K1328" s="129" t="s">
        <v>368</v>
      </c>
    </row>
    <row r="1329" spans="1:11" hidden="1">
      <c r="A1329" s="131"/>
      <c r="B1329" s="103" t="s">
        <v>368</v>
      </c>
      <c r="C1329" s="169" t="s">
        <v>368</v>
      </c>
      <c r="D1329" s="152" t="s">
        <v>368</v>
      </c>
      <c r="E1329" s="145" t="s">
        <v>368</v>
      </c>
      <c r="F1329" s="153"/>
      <c r="G1329" s="152"/>
      <c r="H1329" s="103" t="s">
        <v>368</v>
      </c>
      <c r="I1329" s="131"/>
      <c r="J1329" s="129" t="s">
        <v>368</v>
      </c>
      <c r="K1329" s="129" t="s">
        <v>368</v>
      </c>
    </row>
    <row r="1330" spans="1:11" hidden="1">
      <c r="A1330" s="131"/>
      <c r="B1330" s="103" t="s">
        <v>368</v>
      </c>
      <c r="C1330" s="169" t="s">
        <v>368</v>
      </c>
      <c r="D1330" s="152" t="s">
        <v>368</v>
      </c>
      <c r="E1330" s="145" t="s">
        <v>368</v>
      </c>
      <c r="F1330" s="153"/>
      <c r="G1330" s="152"/>
      <c r="H1330" s="103" t="s">
        <v>368</v>
      </c>
      <c r="I1330" s="131"/>
      <c r="J1330" s="129" t="s">
        <v>368</v>
      </c>
      <c r="K1330" s="129" t="s">
        <v>368</v>
      </c>
    </row>
    <row r="1331" spans="1:11" ht="13.5" hidden="1" thickBot="1">
      <c r="A1331" s="127"/>
      <c r="B1331" s="124" t="s">
        <v>368</v>
      </c>
      <c r="C1331" s="170" t="s">
        <v>368</v>
      </c>
      <c r="D1331" s="126" t="s">
        <v>368</v>
      </c>
      <c r="E1331" s="146" t="s">
        <v>368</v>
      </c>
      <c r="F1331" s="125"/>
      <c r="G1331" s="126"/>
      <c r="H1331" s="124" t="s">
        <v>368</v>
      </c>
      <c r="I1331" s="127"/>
      <c r="J1331" s="129" t="s">
        <v>368</v>
      </c>
      <c r="K1331" s="129" t="s">
        <v>368</v>
      </c>
    </row>
    <row r="1332" spans="1:11" ht="13.5" hidden="1" thickBot="1">
      <c r="A1332" s="141"/>
      <c r="B1332" s="141"/>
      <c r="C1332" s="141"/>
      <c r="D1332" s="141"/>
      <c r="E1332" s="132" t="s">
        <v>380</v>
      </c>
      <c r="F1332" s="120"/>
      <c r="G1332" s="120"/>
      <c r="H1332" s="120"/>
      <c r="I1332" s="120"/>
      <c r="J1332" s="140"/>
      <c r="K1332" s="135">
        <v>2500</v>
      </c>
    </row>
    <row r="1333" spans="1:11" ht="13.5" hidden="1" thickBot="1">
      <c r="A1333" s="141"/>
      <c r="B1333" s="141"/>
      <c r="C1333" s="141"/>
      <c r="D1333" s="141"/>
      <c r="E1333" s="132" t="s">
        <v>370</v>
      </c>
      <c r="F1333" s="120"/>
      <c r="G1333" s="120"/>
      <c r="H1333" s="137"/>
      <c r="I1333" s="137"/>
      <c r="J1333" s="140"/>
      <c r="K1333" s="135">
        <v>2500</v>
      </c>
    </row>
    <row r="1334" spans="1:11" hidden="1">
      <c r="A1334" s="141"/>
      <c r="B1334" s="141"/>
      <c r="C1334" s="141"/>
      <c r="D1334" s="141"/>
      <c r="E1334" s="119"/>
      <c r="F1334" s="119"/>
      <c r="G1334" s="119"/>
      <c r="H1334" s="119"/>
      <c r="I1334" s="119"/>
      <c r="J1334" s="148"/>
      <c r="K1334" s="149"/>
    </row>
    <row r="1335" spans="1:11" ht="13.5" hidden="1" thickBot="1">
      <c r="A1335" s="142" t="s">
        <v>371</v>
      </c>
      <c r="B1335" s="141"/>
      <c r="C1335" s="141"/>
      <c r="D1335" s="141"/>
      <c r="E1335" s="141"/>
      <c r="F1335" s="141"/>
      <c r="G1335" s="141"/>
      <c r="H1335" s="141"/>
      <c r="I1335" s="141"/>
      <c r="J1335" s="141"/>
      <c r="K1335" s="141"/>
    </row>
    <row r="1336" spans="1:11" ht="13.5" hidden="1" thickBot="1">
      <c r="A1336" s="104" t="s">
        <v>8</v>
      </c>
      <c r="B1336" s="596" t="s">
        <v>9</v>
      </c>
      <c r="C1336" s="596"/>
      <c r="D1336" s="597"/>
      <c r="E1336" s="598" t="s">
        <v>10</v>
      </c>
      <c r="F1336" s="600"/>
      <c r="G1336" s="622" t="s">
        <v>372</v>
      </c>
      <c r="H1336" s="604" t="s">
        <v>373</v>
      </c>
      <c r="I1336" s="604" t="s">
        <v>374</v>
      </c>
      <c r="J1336" s="604" t="s">
        <v>28</v>
      </c>
      <c r="K1336" s="604" t="s">
        <v>13</v>
      </c>
    </row>
    <row r="1337" spans="1:11" ht="13.5" hidden="1" thickBot="1">
      <c r="A1337" s="127" t="s">
        <v>15</v>
      </c>
      <c r="B1337" s="167" t="s">
        <v>16</v>
      </c>
      <c r="C1337" s="168" t="s">
        <v>17</v>
      </c>
      <c r="D1337" s="166" t="s">
        <v>18</v>
      </c>
      <c r="E1337" s="601"/>
      <c r="F1337" s="603"/>
      <c r="G1337" s="629"/>
      <c r="H1337" s="605"/>
      <c r="I1337" s="605"/>
      <c r="J1337" s="605"/>
      <c r="K1337" s="605"/>
    </row>
    <row r="1338" spans="1:11" hidden="1">
      <c r="A1338" s="104">
        <v>59</v>
      </c>
      <c r="B1338" s="121">
        <v>2</v>
      </c>
      <c r="C1338" s="171">
        <v>59</v>
      </c>
      <c r="D1338" s="123">
        <v>1</v>
      </c>
      <c r="E1338" s="145" t="s">
        <v>408</v>
      </c>
      <c r="F1338" s="123"/>
      <c r="G1338" s="123">
        <v>0.1</v>
      </c>
      <c r="H1338" s="122">
        <v>40</v>
      </c>
      <c r="I1338" s="104">
        <v>4</v>
      </c>
      <c r="J1338" s="172">
        <v>50</v>
      </c>
      <c r="K1338" s="129">
        <v>200</v>
      </c>
    </row>
    <row r="1339" spans="1:11" hidden="1">
      <c r="A1339" s="131">
        <v>57</v>
      </c>
      <c r="B1339" s="103">
        <v>2</v>
      </c>
      <c r="C1339" s="169">
        <v>57</v>
      </c>
      <c r="D1339" s="152">
        <v>1</v>
      </c>
      <c r="E1339" s="145" t="s">
        <v>410</v>
      </c>
      <c r="F1339" s="152"/>
      <c r="G1339" s="152">
        <v>0.01</v>
      </c>
      <c r="H1339" s="153">
        <v>40</v>
      </c>
      <c r="I1339" s="131">
        <v>0.4</v>
      </c>
      <c r="J1339" s="149">
        <v>50</v>
      </c>
      <c r="K1339" s="129">
        <v>20</v>
      </c>
    </row>
    <row r="1340" spans="1:11" hidden="1">
      <c r="A1340" s="131"/>
      <c r="B1340" s="103"/>
      <c r="C1340" s="169"/>
      <c r="D1340" s="152"/>
      <c r="E1340" s="145"/>
      <c r="F1340" s="152"/>
      <c r="G1340" s="152"/>
      <c r="H1340" s="153"/>
      <c r="I1340" s="131"/>
      <c r="J1340" s="149"/>
      <c r="K1340" s="129"/>
    </row>
    <row r="1341" spans="1:11" hidden="1">
      <c r="A1341" s="131"/>
      <c r="B1341" s="103" t="s">
        <v>368</v>
      </c>
      <c r="C1341" s="169" t="s">
        <v>368</v>
      </c>
      <c r="D1341" s="152" t="s">
        <v>368</v>
      </c>
      <c r="E1341" s="145" t="s">
        <v>368</v>
      </c>
      <c r="F1341" s="152"/>
      <c r="G1341" s="152"/>
      <c r="H1341" s="153"/>
      <c r="I1341" s="131"/>
      <c r="J1341" s="149"/>
      <c r="K1341" s="129" t="s">
        <v>368</v>
      </c>
    </row>
    <row r="1342" spans="1:11" hidden="1">
      <c r="A1342" s="131"/>
      <c r="B1342" s="103" t="s">
        <v>368</v>
      </c>
      <c r="C1342" s="169" t="s">
        <v>368</v>
      </c>
      <c r="D1342" s="152" t="s">
        <v>368</v>
      </c>
      <c r="E1342" s="145" t="s">
        <v>368</v>
      </c>
      <c r="F1342" s="152"/>
      <c r="G1342" s="152"/>
      <c r="H1342" s="153"/>
      <c r="I1342" s="131"/>
      <c r="J1342" s="149"/>
      <c r="K1342" s="129" t="s">
        <v>368</v>
      </c>
    </row>
    <row r="1343" spans="1:11" ht="13.5" hidden="1" thickBot="1">
      <c r="A1343" s="127"/>
      <c r="B1343" s="124" t="s">
        <v>368</v>
      </c>
      <c r="C1343" s="170" t="s">
        <v>368</v>
      </c>
      <c r="D1343" s="126" t="s">
        <v>368</v>
      </c>
      <c r="E1343" s="146" t="s">
        <v>368</v>
      </c>
      <c r="F1343" s="126"/>
      <c r="G1343" s="126"/>
      <c r="H1343" s="153"/>
      <c r="I1343" s="131"/>
      <c r="J1343" s="149"/>
      <c r="K1343" s="129" t="s">
        <v>368</v>
      </c>
    </row>
    <row r="1344" spans="1:11" ht="13.5" hidden="1" thickBot="1">
      <c r="A1344" s="141"/>
      <c r="B1344" s="141"/>
      <c r="C1344" s="141"/>
      <c r="D1344" s="141"/>
      <c r="E1344" s="132" t="s">
        <v>375</v>
      </c>
      <c r="F1344" s="120"/>
      <c r="G1344" s="120"/>
      <c r="H1344" s="137"/>
      <c r="I1344" s="137"/>
      <c r="J1344" s="140"/>
      <c r="K1344" s="135">
        <f>K1338+K1339</f>
        <v>220</v>
      </c>
    </row>
    <row r="1345" spans="1:11" ht="13.5" hidden="1" thickBot="1">
      <c r="A1345" s="141"/>
      <c r="B1345" s="141"/>
      <c r="C1345" s="141"/>
      <c r="D1345" s="141"/>
      <c r="E1345" s="132" t="s">
        <v>376</v>
      </c>
      <c r="F1345" s="120"/>
      <c r="G1345" s="120"/>
      <c r="H1345" s="137"/>
      <c r="I1345" s="137"/>
      <c r="J1345" s="140"/>
      <c r="K1345" s="135">
        <v>220</v>
      </c>
    </row>
    <row r="1346" spans="1:11" hidden="1">
      <c r="A1346" s="141"/>
      <c r="B1346" s="141"/>
      <c r="C1346" s="141"/>
      <c r="D1346" s="141"/>
      <c r="E1346" s="119"/>
      <c r="F1346" s="119"/>
      <c r="G1346" s="119"/>
      <c r="H1346" s="119"/>
      <c r="I1346" s="119"/>
      <c r="J1346" s="119"/>
      <c r="K1346" s="119"/>
    </row>
    <row r="1347" spans="1:11" ht="13.5" hidden="1" thickBot="1">
      <c r="A1347" s="142" t="s">
        <v>26</v>
      </c>
      <c r="B1347" s="141"/>
      <c r="C1347" s="141"/>
      <c r="D1347" s="141"/>
      <c r="E1347" s="141"/>
      <c r="F1347" s="141"/>
      <c r="G1347" s="141"/>
      <c r="H1347" s="141"/>
      <c r="I1347" s="141"/>
      <c r="J1347" s="141"/>
      <c r="K1347" s="141"/>
    </row>
    <row r="1348" spans="1:11" ht="13.5" hidden="1" thickBot="1">
      <c r="A1348" s="104" t="s">
        <v>8</v>
      </c>
      <c r="B1348" s="596" t="s">
        <v>9</v>
      </c>
      <c r="C1348" s="596"/>
      <c r="D1348" s="597"/>
      <c r="E1348" s="598" t="s">
        <v>10</v>
      </c>
      <c r="F1348" s="599"/>
      <c r="G1348" s="600"/>
      <c r="H1348" s="599" t="s">
        <v>11</v>
      </c>
      <c r="I1348" s="604" t="s">
        <v>27</v>
      </c>
      <c r="J1348" s="599" t="s">
        <v>28</v>
      </c>
      <c r="K1348" s="604" t="s">
        <v>14</v>
      </c>
    </row>
    <row r="1349" spans="1:11" ht="13.5" hidden="1" thickBot="1">
      <c r="A1349" s="127" t="s">
        <v>15</v>
      </c>
      <c r="B1349" s="167" t="s">
        <v>16</v>
      </c>
      <c r="C1349" s="168" t="s">
        <v>17</v>
      </c>
      <c r="D1349" s="166" t="s">
        <v>18</v>
      </c>
      <c r="E1349" s="601"/>
      <c r="F1349" s="602"/>
      <c r="G1349" s="603"/>
      <c r="H1349" s="602"/>
      <c r="I1349" s="605"/>
      <c r="J1349" s="602"/>
      <c r="K1349" s="605"/>
    </row>
    <row r="1350" spans="1:11" hidden="1">
      <c r="A1350" s="104">
        <v>12</v>
      </c>
      <c r="B1350" s="103">
        <v>4</v>
      </c>
      <c r="C1350" s="169">
        <v>12</v>
      </c>
      <c r="D1350" s="152">
        <v>4</v>
      </c>
      <c r="E1350" s="145" t="s">
        <v>188</v>
      </c>
      <c r="F1350" s="153"/>
      <c r="G1350" s="152"/>
      <c r="H1350" s="103" t="s">
        <v>178</v>
      </c>
      <c r="I1350" s="104">
        <v>0.1</v>
      </c>
      <c r="J1350" s="129">
        <v>5802</v>
      </c>
      <c r="K1350" s="129">
        <v>580.20000000000005</v>
      </c>
    </row>
    <row r="1351" spans="1:11" hidden="1">
      <c r="A1351" s="131">
        <v>17</v>
      </c>
      <c r="B1351" s="103">
        <v>4</v>
      </c>
      <c r="C1351" s="169">
        <v>15</v>
      </c>
      <c r="D1351" s="152">
        <v>4</v>
      </c>
      <c r="E1351" s="145" t="s">
        <v>385</v>
      </c>
      <c r="F1351" s="153"/>
      <c r="G1351" s="152"/>
      <c r="H1351" s="103" t="s">
        <v>178</v>
      </c>
      <c r="I1351" s="131">
        <v>0.1</v>
      </c>
      <c r="J1351" s="129">
        <v>8290</v>
      </c>
      <c r="K1351" s="129">
        <v>829</v>
      </c>
    </row>
    <row r="1352" spans="1:11" hidden="1">
      <c r="A1352" s="131"/>
      <c r="B1352" s="103" t="s">
        <v>368</v>
      </c>
      <c r="C1352" s="169" t="s">
        <v>368</v>
      </c>
      <c r="D1352" s="152" t="s">
        <v>368</v>
      </c>
      <c r="E1352" s="145" t="s">
        <v>368</v>
      </c>
      <c r="F1352" s="153"/>
      <c r="G1352" s="152"/>
      <c r="H1352" s="103" t="s">
        <v>368</v>
      </c>
      <c r="I1352" s="131"/>
      <c r="J1352" s="129" t="s">
        <v>368</v>
      </c>
      <c r="K1352" s="129" t="s">
        <v>368</v>
      </c>
    </row>
    <row r="1353" spans="1:11" hidden="1">
      <c r="A1353" s="131"/>
      <c r="B1353" s="103" t="s">
        <v>368</v>
      </c>
      <c r="C1353" s="169" t="s">
        <v>368</v>
      </c>
      <c r="D1353" s="152" t="s">
        <v>368</v>
      </c>
      <c r="E1353" s="145" t="s">
        <v>368</v>
      </c>
      <c r="F1353" s="153"/>
      <c r="G1353" s="152"/>
      <c r="H1353" s="103" t="s">
        <v>368</v>
      </c>
      <c r="I1353" s="131"/>
      <c r="J1353" s="129" t="s">
        <v>368</v>
      </c>
      <c r="K1353" s="129" t="s">
        <v>368</v>
      </c>
    </row>
    <row r="1354" spans="1:11" hidden="1">
      <c r="A1354" s="131"/>
      <c r="B1354" s="103" t="s">
        <v>368</v>
      </c>
      <c r="C1354" s="169" t="s">
        <v>368</v>
      </c>
      <c r="D1354" s="152" t="s">
        <v>368</v>
      </c>
      <c r="E1354" s="145" t="s">
        <v>368</v>
      </c>
      <c r="F1354" s="153"/>
      <c r="G1354" s="152"/>
      <c r="H1354" s="103" t="s">
        <v>368</v>
      </c>
      <c r="I1354" s="131"/>
      <c r="J1354" s="129" t="s">
        <v>368</v>
      </c>
      <c r="K1354" s="129" t="s">
        <v>368</v>
      </c>
    </row>
    <row r="1355" spans="1:11" hidden="1">
      <c r="A1355" s="131"/>
      <c r="B1355" s="103" t="s">
        <v>368</v>
      </c>
      <c r="C1355" s="169" t="s">
        <v>368</v>
      </c>
      <c r="D1355" s="152" t="s">
        <v>368</v>
      </c>
      <c r="E1355" s="145" t="s">
        <v>368</v>
      </c>
      <c r="F1355" s="153"/>
      <c r="G1355" s="152"/>
      <c r="H1355" s="103" t="s">
        <v>368</v>
      </c>
      <c r="I1355" s="131"/>
      <c r="J1355" s="129" t="s">
        <v>368</v>
      </c>
      <c r="K1355" s="129" t="s">
        <v>368</v>
      </c>
    </row>
    <row r="1356" spans="1:11" hidden="1">
      <c r="A1356" s="131"/>
      <c r="B1356" s="103" t="s">
        <v>368</v>
      </c>
      <c r="C1356" s="169" t="s">
        <v>368</v>
      </c>
      <c r="D1356" s="152" t="s">
        <v>368</v>
      </c>
      <c r="E1356" s="145" t="s">
        <v>368</v>
      </c>
      <c r="F1356" s="153"/>
      <c r="G1356" s="152"/>
      <c r="H1356" s="103" t="s">
        <v>368</v>
      </c>
      <c r="I1356" s="131"/>
      <c r="J1356" s="129" t="s">
        <v>368</v>
      </c>
      <c r="K1356" s="129" t="s">
        <v>368</v>
      </c>
    </row>
    <row r="1357" spans="1:11" hidden="1">
      <c r="A1357" s="131"/>
      <c r="B1357" s="103" t="s">
        <v>368</v>
      </c>
      <c r="C1357" s="169" t="s">
        <v>368</v>
      </c>
      <c r="D1357" s="152" t="s">
        <v>368</v>
      </c>
      <c r="E1357" s="145" t="s">
        <v>368</v>
      </c>
      <c r="F1357" s="153"/>
      <c r="G1357" s="152"/>
      <c r="H1357" s="103" t="s">
        <v>368</v>
      </c>
      <c r="I1357" s="131"/>
      <c r="J1357" s="129" t="s">
        <v>368</v>
      </c>
      <c r="K1357" s="129" t="s">
        <v>368</v>
      </c>
    </row>
    <row r="1358" spans="1:11" hidden="1">
      <c r="A1358" s="131"/>
      <c r="B1358" s="103" t="s">
        <v>368</v>
      </c>
      <c r="C1358" s="169" t="s">
        <v>368</v>
      </c>
      <c r="D1358" s="152" t="s">
        <v>368</v>
      </c>
      <c r="E1358" s="145" t="s">
        <v>368</v>
      </c>
      <c r="F1358" s="153"/>
      <c r="G1358" s="152"/>
      <c r="H1358" s="103" t="s">
        <v>368</v>
      </c>
      <c r="I1358" s="131"/>
      <c r="J1358" s="129" t="s">
        <v>368</v>
      </c>
      <c r="K1358" s="129" t="s">
        <v>368</v>
      </c>
    </row>
    <row r="1359" spans="1:11" ht="13.5" hidden="1" thickBot="1">
      <c r="A1359" s="127"/>
      <c r="B1359" s="124" t="s">
        <v>368</v>
      </c>
      <c r="C1359" s="170" t="s">
        <v>368</v>
      </c>
      <c r="D1359" s="126" t="s">
        <v>368</v>
      </c>
      <c r="E1359" s="146" t="s">
        <v>368</v>
      </c>
      <c r="F1359" s="125"/>
      <c r="G1359" s="126"/>
      <c r="H1359" s="124" t="s">
        <v>368</v>
      </c>
      <c r="I1359" s="127"/>
      <c r="J1359" s="155" t="s">
        <v>368</v>
      </c>
      <c r="K1359" s="155" t="s">
        <v>368</v>
      </c>
    </row>
    <row r="1360" spans="1:11" ht="13.5" hidden="1" thickBot="1">
      <c r="A1360" s="141"/>
      <c r="B1360" s="141"/>
      <c r="C1360" s="141"/>
      <c r="D1360" s="141"/>
      <c r="E1360" s="132" t="s">
        <v>29</v>
      </c>
      <c r="F1360" s="120"/>
      <c r="G1360" s="120"/>
      <c r="H1360" s="120"/>
      <c r="I1360" s="120"/>
      <c r="J1360" s="134"/>
      <c r="K1360" s="155">
        <v>1409.2</v>
      </c>
    </row>
    <row r="1361" spans="1:11" ht="13.5" hidden="1" thickBot="1">
      <c r="A1361" s="141"/>
      <c r="B1361" s="141"/>
      <c r="C1361" s="141"/>
      <c r="D1361" s="141"/>
      <c r="E1361" s="132" t="s">
        <v>30</v>
      </c>
      <c r="F1361" s="120"/>
      <c r="G1361" s="120"/>
      <c r="H1361" s="137"/>
      <c r="I1361" s="137"/>
      <c r="J1361" s="140"/>
      <c r="K1361" s="135">
        <v>1410</v>
      </c>
    </row>
    <row r="1362" spans="1:11" ht="13.5" hidden="1" thickBot="1">
      <c r="A1362" s="141"/>
      <c r="B1362" s="141"/>
      <c r="C1362" s="141"/>
      <c r="D1362" s="141"/>
      <c r="E1362" s="141"/>
      <c r="F1362" s="141"/>
      <c r="G1362" s="141"/>
      <c r="H1362" s="141"/>
      <c r="I1362" s="141"/>
      <c r="J1362" s="139"/>
      <c r="K1362" s="156"/>
    </row>
    <row r="1363" spans="1:11" ht="13.5" hidden="1" thickBot="1">
      <c r="A1363" s="141"/>
      <c r="B1363" s="141"/>
      <c r="C1363" s="141"/>
      <c r="D1363" s="141"/>
      <c r="E1363" s="174" t="s">
        <v>31</v>
      </c>
      <c r="F1363" s="175"/>
      <c r="G1363" s="175"/>
      <c r="H1363" s="175"/>
      <c r="I1363" s="175"/>
      <c r="J1363" s="612">
        <f>K1361+K1345+K1333+K1322</f>
        <v>18793.88</v>
      </c>
      <c r="K1363" s="613"/>
    </row>
    <row r="1364" spans="1:11" ht="13.5" hidden="1" thickBot="1">
      <c r="A1364" s="141"/>
      <c r="B1364" s="141"/>
      <c r="C1364" s="141"/>
      <c r="D1364" s="141"/>
      <c r="E1364" s="112" t="s">
        <v>32</v>
      </c>
      <c r="F1364" s="157"/>
      <c r="G1364" s="157"/>
      <c r="H1364" s="158">
        <v>0.35</v>
      </c>
      <c r="I1364" s="157"/>
      <c r="J1364" s="612">
        <f>J1363*0.3</f>
        <v>5638.1639999999998</v>
      </c>
      <c r="K1364" s="613"/>
    </row>
    <row r="1365" spans="1:11" ht="13.5" hidden="1" thickBot="1">
      <c r="A1365" s="141"/>
      <c r="B1365" s="141"/>
      <c r="C1365" s="141"/>
      <c r="D1365" s="141"/>
      <c r="E1365" s="160" t="s">
        <v>33</v>
      </c>
      <c r="F1365" s="161"/>
      <c r="G1365" s="161"/>
      <c r="H1365" s="161"/>
      <c r="I1365" s="161"/>
      <c r="J1365" s="612">
        <f>SUM(J1363:K1364)</f>
        <v>24432.044000000002</v>
      </c>
      <c r="K1365" s="613"/>
    </row>
    <row r="1366" spans="1:11" ht="13.5" hidden="1" thickBot="1">
      <c r="A1366" s="141"/>
      <c r="B1366" s="141"/>
      <c r="C1366" s="141"/>
      <c r="D1366" s="141"/>
      <c r="E1366" s="176"/>
      <c r="F1366" s="176"/>
      <c r="G1366" s="176"/>
      <c r="H1366" s="176"/>
      <c r="I1366" s="176"/>
      <c r="J1366" s="177"/>
      <c r="K1366" s="177"/>
    </row>
    <row r="1367" spans="1:11" ht="18" hidden="1">
      <c r="A1367" s="630"/>
      <c r="B1367" s="631"/>
      <c r="C1367" s="632"/>
      <c r="D1367" s="639" t="s">
        <v>0</v>
      </c>
      <c r="E1367" s="640"/>
      <c r="F1367" s="640"/>
      <c r="G1367" s="640"/>
      <c r="H1367" s="640"/>
      <c r="I1367" s="640"/>
      <c r="J1367" s="640"/>
      <c r="K1367" s="640"/>
    </row>
    <row r="1368" spans="1:11" ht="13.5" hidden="1" thickBot="1">
      <c r="A1368" s="633"/>
      <c r="B1368" s="634"/>
      <c r="C1368" s="635"/>
      <c r="D1368" s="106"/>
      <c r="E1368" s="107"/>
      <c r="F1368" s="107"/>
      <c r="G1368" s="107"/>
      <c r="H1368" s="107"/>
      <c r="I1368" s="107"/>
      <c r="J1368" s="107"/>
      <c r="K1368" s="107"/>
    </row>
    <row r="1369" spans="1:11" ht="15" hidden="1" thickBot="1">
      <c r="A1369" s="633"/>
      <c r="B1369" s="634"/>
      <c r="C1369" s="635"/>
      <c r="D1369" s="641" t="str">
        <f>D1301</f>
        <v>MUNICIPIO DE RIONEGRO</v>
      </c>
      <c r="E1369" s="642"/>
      <c r="F1369" s="642"/>
      <c r="G1369" s="642"/>
      <c r="H1369" s="642"/>
      <c r="I1369" s="642"/>
      <c r="J1369" s="643"/>
      <c r="K1369" s="108" t="s">
        <v>1</v>
      </c>
    </row>
    <row r="1370" spans="1:11" ht="39.75" hidden="1" customHeight="1" thickBot="1">
      <c r="A1370" s="636"/>
      <c r="B1370" s="637"/>
      <c r="C1370" s="638"/>
      <c r="D1370" s="644" t="str">
        <f>D1302</f>
        <v xml:space="preserve">REPOSICION SISTEMA DE ACUEDUCTO  CORREGIMIENTO LLANO DE PALMAS
</v>
      </c>
      <c r="E1370" s="645"/>
      <c r="F1370" s="645"/>
      <c r="G1370" s="645"/>
      <c r="H1370" s="645"/>
      <c r="I1370" s="645"/>
      <c r="J1370" s="646"/>
      <c r="K1370" s="109">
        <f>K1302</f>
        <v>41202</v>
      </c>
    </row>
    <row r="1371" spans="1:11" ht="13.5" hidden="1" thickBot="1">
      <c r="A1371" s="647" t="s">
        <v>233</v>
      </c>
      <c r="B1371" s="626"/>
      <c r="C1371" s="624" t="s">
        <v>419</v>
      </c>
      <c r="D1371" s="624"/>
      <c r="E1371" s="624"/>
      <c r="F1371" s="624"/>
      <c r="G1371" s="625"/>
      <c r="H1371" s="626"/>
      <c r="I1371" s="626"/>
      <c r="J1371" s="163"/>
      <c r="K1371" s="111" t="s">
        <v>3</v>
      </c>
    </row>
    <row r="1372" spans="1:11" ht="13.5" hidden="1" thickBot="1">
      <c r="A1372" s="112" t="s">
        <v>4</v>
      </c>
      <c r="B1372" s="627"/>
      <c r="C1372" s="628"/>
      <c r="D1372" s="112" t="s">
        <v>5</v>
      </c>
      <c r="E1372" s="114"/>
      <c r="F1372" s="182" t="s">
        <v>351</v>
      </c>
      <c r="G1372" s="114"/>
      <c r="H1372" s="114"/>
      <c r="I1372" s="114"/>
      <c r="J1372" s="116"/>
      <c r="K1372" s="113" t="s">
        <v>6</v>
      </c>
    </row>
    <row r="1373" spans="1:11" hidden="1">
      <c r="A1373" s="117"/>
      <c r="B1373" s="117"/>
      <c r="C1373" s="117"/>
      <c r="D1373" s="117"/>
      <c r="E1373" s="117"/>
      <c r="F1373" s="117"/>
      <c r="G1373" s="117"/>
      <c r="H1373" s="117"/>
      <c r="I1373" s="117"/>
      <c r="J1373" s="117"/>
      <c r="K1373" s="117"/>
    </row>
    <row r="1374" spans="1:11" ht="13.5" hidden="1" thickBot="1">
      <c r="A1374" s="165" t="s">
        <v>7</v>
      </c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20"/>
    </row>
    <row r="1375" spans="1:11" ht="13.5" hidden="1" thickBot="1">
      <c r="A1375" s="104" t="s">
        <v>8</v>
      </c>
      <c r="B1375" s="596" t="s">
        <v>9</v>
      </c>
      <c r="C1375" s="596"/>
      <c r="D1375" s="597"/>
      <c r="E1375" s="598" t="s">
        <v>10</v>
      </c>
      <c r="F1375" s="599"/>
      <c r="G1375" s="600"/>
      <c r="H1375" s="599" t="s">
        <v>11</v>
      </c>
      <c r="I1375" s="604" t="s">
        <v>12</v>
      </c>
      <c r="J1375" s="599" t="s">
        <v>13</v>
      </c>
      <c r="K1375" s="604" t="s">
        <v>14</v>
      </c>
    </row>
    <row r="1376" spans="1:11" ht="13.5" hidden="1" thickBot="1">
      <c r="A1376" s="127" t="s">
        <v>15</v>
      </c>
      <c r="B1376" s="167" t="s">
        <v>16</v>
      </c>
      <c r="C1376" s="168" t="s">
        <v>17</v>
      </c>
      <c r="D1376" s="166" t="s">
        <v>18</v>
      </c>
      <c r="E1376" s="601"/>
      <c r="F1376" s="602"/>
      <c r="G1376" s="603"/>
      <c r="H1376" s="602"/>
      <c r="I1376" s="605"/>
      <c r="J1376" s="602"/>
      <c r="K1376" s="605"/>
    </row>
    <row r="1377" spans="1:11" hidden="1">
      <c r="A1377" s="104">
        <v>59</v>
      </c>
      <c r="B1377" s="103">
        <v>2</v>
      </c>
      <c r="C1377" s="169">
        <v>59</v>
      </c>
      <c r="D1377" s="152">
        <v>1</v>
      </c>
      <c r="E1377" s="145" t="s">
        <v>420</v>
      </c>
      <c r="F1377" s="153"/>
      <c r="G1377" s="152"/>
      <c r="H1377" s="103" t="s">
        <v>6</v>
      </c>
      <c r="I1377" s="104">
        <v>1</v>
      </c>
      <c r="J1377" s="129">
        <v>13200</v>
      </c>
      <c r="K1377" s="129">
        <f>J1377*I1377</f>
        <v>13200</v>
      </c>
    </row>
    <row r="1378" spans="1:11" hidden="1">
      <c r="A1378" s="131">
        <v>57</v>
      </c>
      <c r="B1378" s="103">
        <v>2</v>
      </c>
      <c r="C1378" s="169">
        <v>57</v>
      </c>
      <c r="D1378" s="152">
        <v>1</v>
      </c>
      <c r="E1378" s="145" t="s">
        <v>409</v>
      </c>
      <c r="F1378" s="153"/>
      <c r="G1378" s="152"/>
      <c r="H1378" s="103" t="s">
        <v>122</v>
      </c>
      <c r="I1378" s="131">
        <v>0.04</v>
      </c>
      <c r="J1378" s="129">
        <v>19140</v>
      </c>
      <c r="K1378" s="129">
        <f>J1378*I1378</f>
        <v>765.6</v>
      </c>
    </row>
    <row r="1379" spans="1:11" hidden="1">
      <c r="A1379" s="131"/>
      <c r="B1379" s="103"/>
      <c r="C1379" s="169"/>
      <c r="D1379" s="152"/>
      <c r="E1379" s="145"/>
      <c r="F1379" s="153"/>
      <c r="G1379" s="152"/>
      <c r="H1379" s="103"/>
      <c r="I1379" s="131"/>
      <c r="J1379" s="129"/>
      <c r="K1379" s="129"/>
    </row>
    <row r="1380" spans="1:11" hidden="1">
      <c r="A1380" s="131"/>
      <c r="B1380" s="103" t="s">
        <v>368</v>
      </c>
      <c r="C1380" s="169" t="s">
        <v>368</v>
      </c>
      <c r="D1380" s="152" t="s">
        <v>368</v>
      </c>
      <c r="E1380" s="145" t="s">
        <v>368</v>
      </c>
      <c r="F1380" s="153"/>
      <c r="G1380" s="152"/>
      <c r="H1380" s="103" t="s">
        <v>368</v>
      </c>
      <c r="I1380" s="131"/>
      <c r="J1380" s="129" t="s">
        <v>368</v>
      </c>
      <c r="K1380" s="129" t="s">
        <v>368</v>
      </c>
    </row>
    <row r="1381" spans="1:11" hidden="1">
      <c r="A1381" s="131"/>
      <c r="B1381" s="103" t="s">
        <v>368</v>
      </c>
      <c r="C1381" s="169" t="s">
        <v>368</v>
      </c>
      <c r="D1381" s="152" t="s">
        <v>368</v>
      </c>
      <c r="E1381" s="145" t="s">
        <v>368</v>
      </c>
      <c r="F1381" s="153"/>
      <c r="G1381" s="152"/>
      <c r="H1381" s="103" t="s">
        <v>368</v>
      </c>
      <c r="I1381" s="131"/>
      <c r="J1381" s="129" t="s">
        <v>368</v>
      </c>
      <c r="K1381" s="129" t="s">
        <v>368</v>
      </c>
    </row>
    <row r="1382" spans="1:11" hidden="1">
      <c r="A1382" s="131"/>
      <c r="B1382" s="103" t="s">
        <v>368</v>
      </c>
      <c r="C1382" s="169" t="s">
        <v>368</v>
      </c>
      <c r="D1382" s="152" t="s">
        <v>368</v>
      </c>
      <c r="E1382" s="145" t="s">
        <v>368</v>
      </c>
      <c r="F1382" s="153"/>
      <c r="G1382" s="152"/>
      <c r="H1382" s="103" t="s">
        <v>368</v>
      </c>
      <c r="I1382" s="131"/>
      <c r="J1382" s="129" t="s">
        <v>368</v>
      </c>
      <c r="K1382" s="129" t="s">
        <v>368</v>
      </c>
    </row>
    <row r="1383" spans="1:11" hidden="1">
      <c r="A1383" s="131"/>
      <c r="B1383" s="103" t="s">
        <v>368</v>
      </c>
      <c r="C1383" s="169" t="s">
        <v>368</v>
      </c>
      <c r="D1383" s="152" t="s">
        <v>368</v>
      </c>
      <c r="E1383" s="145" t="s">
        <v>368</v>
      </c>
      <c r="F1383" s="153"/>
      <c r="G1383" s="152"/>
      <c r="H1383" s="103" t="s">
        <v>368</v>
      </c>
      <c r="I1383" s="131"/>
      <c r="J1383" s="129" t="s">
        <v>368</v>
      </c>
      <c r="K1383" s="129" t="s">
        <v>368</v>
      </c>
    </row>
    <row r="1384" spans="1:11" hidden="1">
      <c r="A1384" s="131"/>
      <c r="B1384" s="103" t="s">
        <v>368</v>
      </c>
      <c r="C1384" s="169" t="s">
        <v>368</v>
      </c>
      <c r="D1384" s="152" t="s">
        <v>368</v>
      </c>
      <c r="E1384" s="145" t="s">
        <v>368</v>
      </c>
      <c r="F1384" s="153"/>
      <c r="G1384" s="152"/>
      <c r="H1384" s="103" t="s">
        <v>368</v>
      </c>
      <c r="I1384" s="131"/>
      <c r="J1384" s="129" t="s">
        <v>368</v>
      </c>
      <c r="K1384" s="129" t="s">
        <v>368</v>
      </c>
    </row>
    <row r="1385" spans="1:11" hidden="1">
      <c r="A1385" s="131"/>
      <c r="B1385" s="103" t="s">
        <v>368</v>
      </c>
      <c r="C1385" s="169" t="s">
        <v>368</v>
      </c>
      <c r="D1385" s="152" t="s">
        <v>368</v>
      </c>
      <c r="E1385" s="145" t="s">
        <v>368</v>
      </c>
      <c r="F1385" s="153"/>
      <c r="G1385" s="152"/>
      <c r="H1385" s="103" t="s">
        <v>368</v>
      </c>
      <c r="I1385" s="131"/>
      <c r="J1385" s="129" t="s">
        <v>368</v>
      </c>
      <c r="K1385" s="129" t="s">
        <v>368</v>
      </c>
    </row>
    <row r="1386" spans="1:11" ht="13.5" hidden="1" thickBot="1">
      <c r="A1386" s="127"/>
      <c r="B1386" s="124" t="s">
        <v>368</v>
      </c>
      <c r="C1386" s="170" t="s">
        <v>368</v>
      </c>
      <c r="D1386" s="126" t="s">
        <v>368</v>
      </c>
      <c r="E1386" s="146" t="s">
        <v>368</v>
      </c>
      <c r="F1386" s="125"/>
      <c r="G1386" s="126"/>
      <c r="H1386" s="124" t="s">
        <v>368</v>
      </c>
      <c r="I1386" s="127"/>
      <c r="J1386" s="155" t="s">
        <v>368</v>
      </c>
      <c r="K1386" s="155" t="s">
        <v>368</v>
      </c>
    </row>
    <row r="1387" spans="1:11" ht="13.5" hidden="1" thickBot="1">
      <c r="A1387" s="119"/>
      <c r="B1387" s="119"/>
      <c r="C1387" s="119"/>
      <c r="D1387" s="119"/>
      <c r="E1387" s="130" t="s">
        <v>19</v>
      </c>
      <c r="F1387" s="119"/>
      <c r="G1387" s="119"/>
      <c r="H1387" s="120"/>
      <c r="I1387" s="120"/>
      <c r="J1387" s="134"/>
      <c r="K1387" s="155">
        <f>SUM(K1377:K1381)</f>
        <v>13965.6</v>
      </c>
    </row>
    <row r="1388" spans="1:11" ht="13.5" hidden="1" thickBot="1">
      <c r="A1388" s="119"/>
      <c r="B1388" s="119"/>
      <c r="C1388" s="119"/>
      <c r="D1388" s="119"/>
      <c r="E1388" s="136" t="s">
        <v>20</v>
      </c>
      <c r="F1388" s="137"/>
      <c r="G1388" s="137"/>
      <c r="H1388" s="137"/>
      <c r="I1388" s="138">
        <v>0.05</v>
      </c>
      <c r="J1388" s="139"/>
      <c r="K1388" s="135">
        <f>K1387*0.05</f>
        <v>698.28000000000009</v>
      </c>
    </row>
    <row r="1389" spans="1:11" ht="13.5" hidden="1" thickBot="1">
      <c r="A1389" s="119"/>
      <c r="B1389" s="141"/>
      <c r="C1389" s="141"/>
      <c r="D1389" s="141"/>
      <c r="E1389" s="132" t="s">
        <v>21</v>
      </c>
      <c r="F1389" s="120"/>
      <c r="G1389" s="120"/>
      <c r="H1389" s="137"/>
      <c r="I1389" s="137"/>
      <c r="J1389" s="140"/>
      <c r="K1389" s="135">
        <f>K1388+K1387</f>
        <v>14663.880000000001</v>
      </c>
    </row>
    <row r="1390" spans="1:11" ht="13.5" hidden="1" thickBot="1">
      <c r="A1390" s="119"/>
      <c r="B1390" s="141"/>
      <c r="C1390" s="141"/>
      <c r="D1390" s="141"/>
      <c r="E1390" s="132" t="s">
        <v>22</v>
      </c>
      <c r="F1390" s="120"/>
      <c r="G1390" s="120"/>
      <c r="H1390" s="137"/>
      <c r="I1390" s="137"/>
      <c r="J1390" s="140"/>
      <c r="K1390" s="135">
        <f>K1389</f>
        <v>14663.880000000001</v>
      </c>
    </row>
    <row r="1391" spans="1:11" hidden="1">
      <c r="A1391" s="119"/>
      <c r="B1391" s="141"/>
      <c r="C1391" s="141"/>
      <c r="D1391" s="141"/>
      <c r="E1391" s="141"/>
      <c r="F1391" s="141"/>
      <c r="G1391" s="141"/>
      <c r="H1391" s="141"/>
      <c r="I1391" s="141"/>
      <c r="J1391" s="141"/>
      <c r="K1391" s="141"/>
    </row>
    <row r="1392" spans="1:11" ht="13.5" hidden="1" thickBot="1">
      <c r="A1392" s="142" t="s">
        <v>369</v>
      </c>
      <c r="B1392" s="141"/>
      <c r="C1392" s="141"/>
      <c r="D1392" s="141"/>
      <c r="E1392" s="141"/>
      <c r="F1392" s="141"/>
      <c r="G1392" s="141"/>
      <c r="H1392" s="141"/>
      <c r="I1392" s="141"/>
      <c r="J1392" s="141"/>
      <c r="K1392" s="141"/>
    </row>
    <row r="1393" spans="1:11" ht="13.5" hidden="1" thickBot="1">
      <c r="A1393" s="104" t="s">
        <v>8</v>
      </c>
      <c r="B1393" s="596" t="s">
        <v>9</v>
      </c>
      <c r="C1393" s="596"/>
      <c r="D1393" s="597"/>
      <c r="E1393" s="598" t="s">
        <v>10</v>
      </c>
      <c r="F1393" s="599"/>
      <c r="G1393" s="600"/>
      <c r="H1393" s="599" t="s">
        <v>11</v>
      </c>
      <c r="I1393" s="604" t="s">
        <v>12</v>
      </c>
      <c r="J1393" s="599" t="s">
        <v>13</v>
      </c>
      <c r="K1393" s="604" t="s">
        <v>14</v>
      </c>
    </row>
    <row r="1394" spans="1:11" ht="13.5" hidden="1" thickBot="1">
      <c r="A1394" s="127" t="s">
        <v>15</v>
      </c>
      <c r="B1394" s="167" t="s">
        <v>16</v>
      </c>
      <c r="C1394" s="168" t="s">
        <v>17</v>
      </c>
      <c r="D1394" s="166" t="s">
        <v>18</v>
      </c>
      <c r="E1394" s="601"/>
      <c r="F1394" s="602"/>
      <c r="G1394" s="603"/>
      <c r="H1394" s="602"/>
      <c r="I1394" s="605"/>
      <c r="J1394" s="602"/>
      <c r="K1394" s="605"/>
    </row>
    <row r="1395" spans="1:11" hidden="1">
      <c r="A1395" s="104">
        <v>2</v>
      </c>
      <c r="B1395" s="103">
        <v>1</v>
      </c>
      <c r="C1395" s="169">
        <v>2</v>
      </c>
      <c r="D1395" s="152">
        <v>1</v>
      </c>
      <c r="E1395" s="145" t="s">
        <v>80</v>
      </c>
      <c r="F1395" s="153"/>
      <c r="G1395" s="152"/>
      <c r="H1395" s="103" t="s">
        <v>79</v>
      </c>
      <c r="I1395" s="104">
        <v>1</v>
      </c>
      <c r="J1395" s="129">
        <v>2500</v>
      </c>
      <c r="K1395" s="129">
        <v>2500</v>
      </c>
    </row>
    <row r="1396" spans="1:11" hidden="1">
      <c r="A1396" s="131"/>
      <c r="B1396" s="103" t="s">
        <v>368</v>
      </c>
      <c r="C1396" s="169" t="s">
        <v>368</v>
      </c>
      <c r="D1396" s="152" t="s">
        <v>368</v>
      </c>
      <c r="E1396" s="145" t="s">
        <v>368</v>
      </c>
      <c r="F1396" s="153"/>
      <c r="G1396" s="152"/>
      <c r="H1396" s="103" t="s">
        <v>368</v>
      </c>
      <c r="I1396" s="131"/>
      <c r="J1396" s="129" t="s">
        <v>368</v>
      </c>
      <c r="K1396" s="129" t="s">
        <v>368</v>
      </c>
    </row>
    <row r="1397" spans="1:11" hidden="1">
      <c r="A1397" s="131"/>
      <c r="B1397" s="103" t="s">
        <v>368</v>
      </c>
      <c r="C1397" s="169" t="s">
        <v>368</v>
      </c>
      <c r="D1397" s="152" t="s">
        <v>368</v>
      </c>
      <c r="E1397" s="145" t="s">
        <v>368</v>
      </c>
      <c r="F1397" s="153"/>
      <c r="G1397" s="152"/>
      <c r="H1397" s="103" t="s">
        <v>368</v>
      </c>
      <c r="I1397" s="131"/>
      <c r="J1397" s="129" t="s">
        <v>368</v>
      </c>
      <c r="K1397" s="129" t="s">
        <v>368</v>
      </c>
    </row>
    <row r="1398" spans="1:11" hidden="1">
      <c r="A1398" s="131"/>
      <c r="B1398" s="103" t="s">
        <v>368</v>
      </c>
      <c r="C1398" s="169" t="s">
        <v>368</v>
      </c>
      <c r="D1398" s="152" t="s">
        <v>368</v>
      </c>
      <c r="E1398" s="145" t="s">
        <v>368</v>
      </c>
      <c r="F1398" s="153"/>
      <c r="G1398" s="152"/>
      <c r="H1398" s="103" t="s">
        <v>368</v>
      </c>
      <c r="I1398" s="131"/>
      <c r="J1398" s="129" t="s">
        <v>368</v>
      </c>
      <c r="K1398" s="129" t="s">
        <v>368</v>
      </c>
    </row>
    <row r="1399" spans="1:11" ht="13.5" hidden="1" thickBot="1">
      <c r="A1399" s="127"/>
      <c r="B1399" s="124" t="s">
        <v>368</v>
      </c>
      <c r="C1399" s="170" t="s">
        <v>368</v>
      </c>
      <c r="D1399" s="126" t="s">
        <v>368</v>
      </c>
      <c r="E1399" s="146" t="s">
        <v>368</v>
      </c>
      <c r="F1399" s="125"/>
      <c r="G1399" s="126"/>
      <c r="H1399" s="124" t="s">
        <v>368</v>
      </c>
      <c r="I1399" s="127"/>
      <c r="J1399" s="129" t="s">
        <v>368</v>
      </c>
      <c r="K1399" s="129" t="s">
        <v>368</v>
      </c>
    </row>
    <row r="1400" spans="1:11" ht="13.5" hidden="1" thickBot="1">
      <c r="A1400" s="141"/>
      <c r="B1400" s="141"/>
      <c r="C1400" s="141"/>
      <c r="D1400" s="141"/>
      <c r="E1400" s="132" t="s">
        <v>380</v>
      </c>
      <c r="F1400" s="120"/>
      <c r="G1400" s="120"/>
      <c r="H1400" s="120"/>
      <c r="I1400" s="120"/>
      <c r="J1400" s="140"/>
      <c r="K1400" s="135">
        <v>2500</v>
      </c>
    </row>
    <row r="1401" spans="1:11" ht="13.5" hidden="1" thickBot="1">
      <c r="A1401" s="141"/>
      <c r="B1401" s="141"/>
      <c r="C1401" s="141"/>
      <c r="D1401" s="141"/>
      <c r="E1401" s="132" t="s">
        <v>370</v>
      </c>
      <c r="F1401" s="120"/>
      <c r="G1401" s="120"/>
      <c r="H1401" s="137"/>
      <c r="I1401" s="137"/>
      <c r="J1401" s="140"/>
      <c r="K1401" s="135">
        <v>2500</v>
      </c>
    </row>
    <row r="1402" spans="1:11" hidden="1">
      <c r="A1402" s="141"/>
      <c r="B1402" s="141"/>
      <c r="C1402" s="141"/>
      <c r="D1402" s="141"/>
      <c r="E1402" s="119"/>
      <c r="F1402" s="119"/>
      <c r="G1402" s="119"/>
      <c r="H1402" s="119"/>
      <c r="I1402" s="119"/>
      <c r="J1402" s="148"/>
      <c r="K1402" s="149"/>
    </row>
    <row r="1403" spans="1:11" ht="13.5" hidden="1" thickBot="1">
      <c r="A1403" s="142" t="s">
        <v>371</v>
      </c>
      <c r="B1403" s="141"/>
      <c r="C1403" s="141"/>
      <c r="D1403" s="141"/>
      <c r="E1403" s="141"/>
      <c r="F1403" s="141"/>
      <c r="G1403" s="141"/>
      <c r="H1403" s="141"/>
      <c r="I1403" s="141"/>
      <c r="J1403" s="141"/>
      <c r="K1403" s="141"/>
    </row>
    <row r="1404" spans="1:11" ht="13.5" hidden="1" thickBot="1">
      <c r="A1404" s="104" t="s">
        <v>8</v>
      </c>
      <c r="B1404" s="596" t="s">
        <v>9</v>
      </c>
      <c r="C1404" s="596"/>
      <c r="D1404" s="597"/>
      <c r="E1404" s="598" t="s">
        <v>10</v>
      </c>
      <c r="F1404" s="600"/>
      <c r="G1404" s="622" t="s">
        <v>372</v>
      </c>
      <c r="H1404" s="604" t="s">
        <v>373</v>
      </c>
      <c r="I1404" s="604" t="s">
        <v>374</v>
      </c>
      <c r="J1404" s="604" t="s">
        <v>28</v>
      </c>
      <c r="K1404" s="604" t="s">
        <v>13</v>
      </c>
    </row>
    <row r="1405" spans="1:11" ht="13.5" hidden="1" thickBot="1">
      <c r="A1405" s="127" t="s">
        <v>15</v>
      </c>
      <c r="B1405" s="167" t="s">
        <v>16</v>
      </c>
      <c r="C1405" s="168" t="s">
        <v>17</v>
      </c>
      <c r="D1405" s="166" t="s">
        <v>18</v>
      </c>
      <c r="E1405" s="601"/>
      <c r="F1405" s="603"/>
      <c r="G1405" s="629"/>
      <c r="H1405" s="605"/>
      <c r="I1405" s="605"/>
      <c r="J1405" s="605"/>
      <c r="K1405" s="605"/>
    </row>
    <row r="1406" spans="1:11" hidden="1">
      <c r="A1406" s="104">
        <v>59</v>
      </c>
      <c r="B1406" s="121">
        <v>2</v>
      </c>
      <c r="C1406" s="171">
        <v>59</v>
      </c>
      <c r="D1406" s="123">
        <v>1</v>
      </c>
      <c r="E1406" s="145" t="s">
        <v>408</v>
      </c>
      <c r="F1406" s="123"/>
      <c r="G1406" s="123">
        <v>0.1</v>
      </c>
      <c r="H1406" s="122">
        <v>40</v>
      </c>
      <c r="I1406" s="104">
        <v>4</v>
      </c>
      <c r="J1406" s="172">
        <v>50</v>
      </c>
      <c r="K1406" s="129">
        <v>200</v>
      </c>
    </row>
    <row r="1407" spans="1:11" hidden="1">
      <c r="A1407" s="131">
        <v>57</v>
      </c>
      <c r="B1407" s="103">
        <v>2</v>
      </c>
      <c r="C1407" s="169">
        <v>57</v>
      </c>
      <c r="D1407" s="152">
        <v>1</v>
      </c>
      <c r="E1407" s="145" t="s">
        <v>410</v>
      </c>
      <c r="F1407" s="152"/>
      <c r="G1407" s="152">
        <v>0.01</v>
      </c>
      <c r="H1407" s="153">
        <v>40</v>
      </c>
      <c r="I1407" s="131">
        <v>0.4</v>
      </c>
      <c r="J1407" s="149">
        <v>50</v>
      </c>
      <c r="K1407" s="129">
        <v>20</v>
      </c>
    </row>
    <row r="1408" spans="1:11" hidden="1">
      <c r="A1408" s="131"/>
      <c r="B1408" s="103"/>
      <c r="C1408" s="169"/>
      <c r="D1408" s="152"/>
      <c r="E1408" s="145"/>
      <c r="F1408" s="152"/>
      <c r="G1408" s="152"/>
      <c r="H1408" s="153"/>
      <c r="I1408" s="131"/>
      <c r="J1408" s="149"/>
      <c r="K1408" s="129"/>
    </row>
    <row r="1409" spans="1:11" hidden="1">
      <c r="A1409" s="131"/>
      <c r="B1409" s="103" t="s">
        <v>368</v>
      </c>
      <c r="C1409" s="169" t="s">
        <v>368</v>
      </c>
      <c r="D1409" s="152" t="s">
        <v>368</v>
      </c>
      <c r="E1409" s="145" t="s">
        <v>368</v>
      </c>
      <c r="F1409" s="152"/>
      <c r="G1409" s="152"/>
      <c r="H1409" s="153"/>
      <c r="I1409" s="131"/>
      <c r="J1409" s="149"/>
      <c r="K1409" s="129" t="s">
        <v>368</v>
      </c>
    </row>
    <row r="1410" spans="1:11" hidden="1">
      <c r="A1410" s="131"/>
      <c r="B1410" s="103" t="s">
        <v>368</v>
      </c>
      <c r="C1410" s="169" t="s">
        <v>368</v>
      </c>
      <c r="D1410" s="152" t="s">
        <v>368</v>
      </c>
      <c r="E1410" s="145" t="s">
        <v>368</v>
      </c>
      <c r="F1410" s="152"/>
      <c r="G1410" s="152"/>
      <c r="H1410" s="153"/>
      <c r="I1410" s="131"/>
      <c r="J1410" s="149"/>
      <c r="K1410" s="129" t="s">
        <v>368</v>
      </c>
    </row>
    <row r="1411" spans="1:11" ht="13.5" hidden="1" thickBot="1">
      <c r="A1411" s="127"/>
      <c r="B1411" s="124" t="s">
        <v>368</v>
      </c>
      <c r="C1411" s="170" t="s">
        <v>368</v>
      </c>
      <c r="D1411" s="126" t="s">
        <v>368</v>
      </c>
      <c r="E1411" s="146" t="s">
        <v>368</v>
      </c>
      <c r="F1411" s="126"/>
      <c r="G1411" s="126"/>
      <c r="H1411" s="153"/>
      <c r="I1411" s="131"/>
      <c r="J1411" s="149"/>
      <c r="K1411" s="129" t="s">
        <v>368</v>
      </c>
    </row>
    <row r="1412" spans="1:11" ht="13.5" hidden="1" thickBot="1">
      <c r="A1412" s="141"/>
      <c r="B1412" s="141"/>
      <c r="C1412" s="141"/>
      <c r="D1412" s="141"/>
      <c r="E1412" s="132" t="s">
        <v>375</v>
      </c>
      <c r="F1412" s="120"/>
      <c r="G1412" s="120"/>
      <c r="H1412" s="137"/>
      <c r="I1412" s="137"/>
      <c r="J1412" s="140"/>
      <c r="K1412" s="135">
        <f>K1406+K1407</f>
        <v>220</v>
      </c>
    </row>
    <row r="1413" spans="1:11" ht="13.5" hidden="1" thickBot="1">
      <c r="A1413" s="141"/>
      <c r="B1413" s="141"/>
      <c r="C1413" s="141"/>
      <c r="D1413" s="141"/>
      <c r="E1413" s="132" t="s">
        <v>376</v>
      </c>
      <c r="F1413" s="120"/>
      <c r="G1413" s="120"/>
      <c r="H1413" s="137"/>
      <c r="I1413" s="137"/>
      <c r="J1413" s="140"/>
      <c r="K1413" s="135">
        <v>220</v>
      </c>
    </row>
    <row r="1414" spans="1:11" hidden="1">
      <c r="A1414" s="141"/>
      <c r="B1414" s="141"/>
      <c r="C1414" s="141"/>
      <c r="D1414" s="141"/>
      <c r="E1414" s="119"/>
      <c r="F1414" s="119"/>
      <c r="G1414" s="119"/>
      <c r="H1414" s="119"/>
      <c r="I1414" s="119"/>
      <c r="J1414" s="119"/>
      <c r="K1414" s="119"/>
    </row>
    <row r="1415" spans="1:11" ht="13.5" hidden="1" thickBot="1">
      <c r="A1415" s="142" t="s">
        <v>26</v>
      </c>
      <c r="B1415" s="141"/>
      <c r="C1415" s="141"/>
      <c r="D1415" s="141"/>
      <c r="E1415" s="141"/>
      <c r="F1415" s="141"/>
      <c r="G1415" s="141"/>
      <c r="H1415" s="141"/>
      <c r="I1415" s="141"/>
      <c r="J1415" s="141"/>
      <c r="K1415" s="141"/>
    </row>
    <row r="1416" spans="1:11" ht="13.5" hidden="1" thickBot="1">
      <c r="A1416" s="104" t="s">
        <v>8</v>
      </c>
      <c r="B1416" s="596" t="s">
        <v>9</v>
      </c>
      <c r="C1416" s="596"/>
      <c r="D1416" s="597"/>
      <c r="E1416" s="598" t="s">
        <v>10</v>
      </c>
      <c r="F1416" s="599"/>
      <c r="G1416" s="600"/>
      <c r="H1416" s="599" t="s">
        <v>11</v>
      </c>
      <c r="I1416" s="604" t="s">
        <v>27</v>
      </c>
      <c r="J1416" s="599" t="s">
        <v>28</v>
      </c>
      <c r="K1416" s="604" t="s">
        <v>14</v>
      </c>
    </row>
    <row r="1417" spans="1:11" ht="13.5" hidden="1" thickBot="1">
      <c r="A1417" s="127" t="s">
        <v>15</v>
      </c>
      <c r="B1417" s="167" t="s">
        <v>16</v>
      </c>
      <c r="C1417" s="168" t="s">
        <v>17</v>
      </c>
      <c r="D1417" s="166" t="s">
        <v>18</v>
      </c>
      <c r="E1417" s="601"/>
      <c r="F1417" s="602"/>
      <c r="G1417" s="603"/>
      <c r="H1417" s="602"/>
      <c r="I1417" s="605"/>
      <c r="J1417" s="602"/>
      <c r="K1417" s="605"/>
    </row>
    <row r="1418" spans="1:11" hidden="1">
      <c r="A1418" s="104">
        <v>12</v>
      </c>
      <c r="B1418" s="103">
        <v>4</v>
      </c>
      <c r="C1418" s="169">
        <v>12</v>
      </c>
      <c r="D1418" s="152">
        <v>4</v>
      </c>
      <c r="E1418" s="145" t="s">
        <v>188</v>
      </c>
      <c r="F1418" s="153"/>
      <c r="G1418" s="152"/>
      <c r="H1418" s="103" t="s">
        <v>178</v>
      </c>
      <c r="I1418" s="104">
        <v>0.1</v>
      </c>
      <c r="J1418" s="129">
        <v>5802</v>
      </c>
      <c r="K1418" s="129">
        <v>580.20000000000005</v>
      </c>
    </row>
    <row r="1419" spans="1:11" hidden="1">
      <c r="A1419" s="131">
        <v>17</v>
      </c>
      <c r="B1419" s="103">
        <v>4</v>
      </c>
      <c r="C1419" s="169">
        <v>15</v>
      </c>
      <c r="D1419" s="152">
        <v>4</v>
      </c>
      <c r="E1419" s="145" t="s">
        <v>385</v>
      </c>
      <c r="F1419" s="153"/>
      <c r="G1419" s="152"/>
      <c r="H1419" s="103" t="s">
        <v>178</v>
      </c>
      <c r="I1419" s="131">
        <v>0.1</v>
      </c>
      <c r="J1419" s="129">
        <v>8290</v>
      </c>
      <c r="K1419" s="129">
        <v>829</v>
      </c>
    </row>
    <row r="1420" spans="1:11" hidden="1">
      <c r="A1420" s="131"/>
      <c r="B1420" s="103" t="s">
        <v>368</v>
      </c>
      <c r="C1420" s="169" t="s">
        <v>368</v>
      </c>
      <c r="D1420" s="152" t="s">
        <v>368</v>
      </c>
      <c r="E1420" s="145" t="s">
        <v>368</v>
      </c>
      <c r="F1420" s="153"/>
      <c r="G1420" s="152"/>
      <c r="H1420" s="103" t="s">
        <v>368</v>
      </c>
      <c r="I1420" s="131"/>
      <c r="J1420" s="129" t="s">
        <v>368</v>
      </c>
      <c r="K1420" s="129" t="s">
        <v>368</v>
      </c>
    </row>
    <row r="1421" spans="1:11" hidden="1">
      <c r="A1421" s="131"/>
      <c r="B1421" s="103" t="s">
        <v>368</v>
      </c>
      <c r="C1421" s="169" t="s">
        <v>368</v>
      </c>
      <c r="D1421" s="152" t="s">
        <v>368</v>
      </c>
      <c r="E1421" s="145" t="s">
        <v>368</v>
      </c>
      <c r="F1421" s="153"/>
      <c r="G1421" s="152"/>
      <c r="H1421" s="103" t="s">
        <v>368</v>
      </c>
      <c r="I1421" s="131"/>
      <c r="J1421" s="129" t="s">
        <v>368</v>
      </c>
      <c r="K1421" s="129" t="s">
        <v>368</v>
      </c>
    </row>
    <row r="1422" spans="1:11" hidden="1">
      <c r="A1422" s="131"/>
      <c r="B1422" s="103" t="s">
        <v>368</v>
      </c>
      <c r="C1422" s="169" t="s">
        <v>368</v>
      </c>
      <c r="D1422" s="152" t="s">
        <v>368</v>
      </c>
      <c r="E1422" s="145" t="s">
        <v>368</v>
      </c>
      <c r="F1422" s="153"/>
      <c r="G1422" s="152"/>
      <c r="H1422" s="103" t="s">
        <v>368</v>
      </c>
      <c r="I1422" s="131"/>
      <c r="J1422" s="129" t="s">
        <v>368</v>
      </c>
      <c r="K1422" s="129" t="s">
        <v>368</v>
      </c>
    </row>
    <row r="1423" spans="1:11" hidden="1">
      <c r="A1423" s="131"/>
      <c r="B1423" s="103" t="s">
        <v>368</v>
      </c>
      <c r="C1423" s="169" t="s">
        <v>368</v>
      </c>
      <c r="D1423" s="152" t="s">
        <v>368</v>
      </c>
      <c r="E1423" s="145" t="s">
        <v>368</v>
      </c>
      <c r="F1423" s="153"/>
      <c r="G1423" s="152"/>
      <c r="H1423" s="103" t="s">
        <v>368</v>
      </c>
      <c r="I1423" s="131"/>
      <c r="J1423" s="129" t="s">
        <v>368</v>
      </c>
      <c r="K1423" s="129" t="s">
        <v>368</v>
      </c>
    </row>
    <row r="1424" spans="1:11" hidden="1">
      <c r="A1424" s="131"/>
      <c r="B1424" s="103" t="s">
        <v>368</v>
      </c>
      <c r="C1424" s="169" t="s">
        <v>368</v>
      </c>
      <c r="D1424" s="152" t="s">
        <v>368</v>
      </c>
      <c r="E1424" s="145" t="s">
        <v>368</v>
      </c>
      <c r="F1424" s="153"/>
      <c r="G1424" s="152"/>
      <c r="H1424" s="103" t="s">
        <v>368</v>
      </c>
      <c r="I1424" s="131"/>
      <c r="J1424" s="129" t="s">
        <v>368</v>
      </c>
      <c r="K1424" s="129" t="s">
        <v>368</v>
      </c>
    </row>
    <row r="1425" spans="1:11" hidden="1">
      <c r="A1425" s="131"/>
      <c r="B1425" s="103" t="s">
        <v>368</v>
      </c>
      <c r="C1425" s="169" t="s">
        <v>368</v>
      </c>
      <c r="D1425" s="152" t="s">
        <v>368</v>
      </c>
      <c r="E1425" s="145" t="s">
        <v>368</v>
      </c>
      <c r="F1425" s="153"/>
      <c r="G1425" s="152"/>
      <c r="H1425" s="103" t="s">
        <v>368</v>
      </c>
      <c r="I1425" s="131"/>
      <c r="J1425" s="129" t="s">
        <v>368</v>
      </c>
      <c r="K1425" s="129" t="s">
        <v>368</v>
      </c>
    </row>
    <row r="1426" spans="1:11" hidden="1">
      <c r="A1426" s="131"/>
      <c r="B1426" s="103" t="s">
        <v>368</v>
      </c>
      <c r="C1426" s="169" t="s">
        <v>368</v>
      </c>
      <c r="D1426" s="152" t="s">
        <v>368</v>
      </c>
      <c r="E1426" s="145" t="s">
        <v>368</v>
      </c>
      <c r="F1426" s="153"/>
      <c r="G1426" s="152"/>
      <c r="H1426" s="103" t="s">
        <v>368</v>
      </c>
      <c r="I1426" s="131"/>
      <c r="J1426" s="129" t="s">
        <v>368</v>
      </c>
      <c r="K1426" s="129" t="s">
        <v>368</v>
      </c>
    </row>
    <row r="1427" spans="1:11" ht="13.5" hidden="1" thickBot="1">
      <c r="A1427" s="127"/>
      <c r="B1427" s="124" t="s">
        <v>368</v>
      </c>
      <c r="C1427" s="170" t="s">
        <v>368</v>
      </c>
      <c r="D1427" s="126" t="s">
        <v>368</v>
      </c>
      <c r="E1427" s="146" t="s">
        <v>368</v>
      </c>
      <c r="F1427" s="125"/>
      <c r="G1427" s="126"/>
      <c r="H1427" s="124" t="s">
        <v>368</v>
      </c>
      <c r="I1427" s="127"/>
      <c r="J1427" s="155" t="s">
        <v>368</v>
      </c>
      <c r="K1427" s="155" t="s">
        <v>368</v>
      </c>
    </row>
    <row r="1428" spans="1:11" ht="13.5" hidden="1" thickBot="1">
      <c r="A1428" s="141"/>
      <c r="B1428" s="141"/>
      <c r="C1428" s="141"/>
      <c r="D1428" s="141"/>
      <c r="E1428" s="132" t="s">
        <v>29</v>
      </c>
      <c r="F1428" s="120"/>
      <c r="G1428" s="120"/>
      <c r="H1428" s="120"/>
      <c r="I1428" s="120"/>
      <c r="J1428" s="134"/>
      <c r="K1428" s="155">
        <v>1409.2</v>
      </c>
    </row>
    <row r="1429" spans="1:11" ht="13.5" hidden="1" thickBot="1">
      <c r="A1429" s="141"/>
      <c r="B1429" s="141"/>
      <c r="C1429" s="141"/>
      <c r="D1429" s="141"/>
      <c r="E1429" s="132" t="s">
        <v>30</v>
      </c>
      <c r="F1429" s="120"/>
      <c r="G1429" s="120"/>
      <c r="H1429" s="137"/>
      <c r="I1429" s="137"/>
      <c r="J1429" s="140"/>
      <c r="K1429" s="135">
        <v>1410</v>
      </c>
    </row>
    <row r="1430" spans="1:11" ht="13.5" hidden="1" thickBot="1">
      <c r="A1430" s="141"/>
      <c r="B1430" s="141"/>
      <c r="C1430" s="141"/>
      <c r="D1430" s="141"/>
      <c r="E1430" s="141"/>
      <c r="F1430" s="141"/>
      <c r="G1430" s="141"/>
      <c r="H1430" s="141"/>
      <c r="I1430" s="141"/>
      <c r="J1430" s="139"/>
      <c r="K1430" s="156"/>
    </row>
    <row r="1431" spans="1:11" ht="13.5" hidden="1" thickBot="1">
      <c r="A1431" s="141"/>
      <c r="B1431" s="141"/>
      <c r="C1431" s="141"/>
      <c r="D1431" s="141"/>
      <c r="E1431" s="174" t="s">
        <v>31</v>
      </c>
      <c r="F1431" s="175"/>
      <c r="G1431" s="175"/>
      <c r="H1431" s="175"/>
      <c r="I1431" s="175"/>
      <c r="J1431" s="612">
        <f>K1429+K1413+K1401+K1390</f>
        <v>18793.88</v>
      </c>
      <c r="K1431" s="613"/>
    </row>
    <row r="1432" spans="1:11" ht="13.5" hidden="1" thickBot="1">
      <c r="A1432" s="141"/>
      <c r="B1432" s="141"/>
      <c r="C1432" s="141"/>
      <c r="D1432" s="141"/>
      <c r="E1432" s="112" t="s">
        <v>32</v>
      </c>
      <c r="F1432" s="157"/>
      <c r="G1432" s="157"/>
      <c r="H1432" s="158">
        <v>0.35</v>
      </c>
      <c r="I1432" s="157"/>
      <c r="J1432" s="612">
        <f>J1431*0.3</f>
        <v>5638.1639999999998</v>
      </c>
      <c r="K1432" s="613"/>
    </row>
    <row r="1433" spans="1:11" ht="13.5" hidden="1" thickBot="1">
      <c r="A1433" s="141"/>
      <c r="B1433" s="141"/>
      <c r="C1433" s="141"/>
      <c r="D1433" s="141"/>
      <c r="E1433" s="160" t="s">
        <v>33</v>
      </c>
      <c r="F1433" s="161"/>
      <c r="G1433" s="161"/>
      <c r="H1433" s="161"/>
      <c r="I1433" s="161"/>
      <c r="J1433" s="612">
        <f>SUM(J1431:K1432)</f>
        <v>24432.044000000002</v>
      </c>
      <c r="K1433" s="613"/>
    </row>
    <row r="1434" spans="1:11" ht="18" hidden="1">
      <c r="A1434" s="630"/>
      <c r="B1434" s="631"/>
      <c r="C1434" s="632"/>
      <c r="D1434" s="639" t="s">
        <v>0</v>
      </c>
      <c r="E1434" s="640"/>
      <c r="F1434" s="640"/>
      <c r="G1434" s="640"/>
      <c r="H1434" s="640"/>
      <c r="I1434" s="640"/>
      <c r="J1434" s="640"/>
      <c r="K1434" s="640"/>
    </row>
    <row r="1435" spans="1:11" ht="13.5" hidden="1" thickBot="1">
      <c r="A1435" s="633"/>
      <c r="B1435" s="634"/>
      <c r="C1435" s="635"/>
      <c r="D1435" s="106"/>
      <c r="E1435" s="107"/>
      <c r="F1435" s="107"/>
      <c r="G1435" s="107"/>
      <c r="H1435" s="107"/>
      <c r="I1435" s="107"/>
      <c r="J1435" s="107"/>
      <c r="K1435" s="107"/>
    </row>
    <row r="1436" spans="1:11" ht="15" hidden="1" thickBot="1">
      <c r="A1436" s="633"/>
      <c r="B1436" s="634"/>
      <c r="C1436" s="635"/>
      <c r="D1436" s="641" t="str">
        <f>D1369</f>
        <v>MUNICIPIO DE RIONEGRO</v>
      </c>
      <c r="E1436" s="642"/>
      <c r="F1436" s="642"/>
      <c r="G1436" s="642"/>
      <c r="H1436" s="642"/>
      <c r="I1436" s="642"/>
      <c r="J1436" s="643"/>
      <c r="K1436" s="108" t="s">
        <v>1</v>
      </c>
    </row>
    <row r="1437" spans="1:11" ht="13.5" hidden="1" thickBot="1">
      <c r="A1437" s="636"/>
      <c r="B1437" s="637"/>
      <c r="C1437" s="638"/>
      <c r="D1437" s="644" t="str">
        <f>D1370</f>
        <v xml:space="preserve">REPOSICION SISTEMA DE ACUEDUCTO  CORREGIMIENTO LLANO DE PALMAS
</v>
      </c>
      <c r="E1437" s="645"/>
      <c r="F1437" s="645"/>
      <c r="G1437" s="645"/>
      <c r="H1437" s="645"/>
      <c r="I1437" s="645"/>
      <c r="J1437" s="646"/>
      <c r="K1437" s="109">
        <f>K1370</f>
        <v>41202</v>
      </c>
    </row>
    <row r="1438" spans="1:11" ht="13.5" hidden="1" thickBot="1">
      <c r="A1438" s="647" t="s">
        <v>233</v>
      </c>
      <c r="B1438" s="626"/>
      <c r="C1438" s="624" t="s">
        <v>401</v>
      </c>
      <c r="D1438" s="624"/>
      <c r="E1438" s="624"/>
      <c r="F1438" s="624"/>
      <c r="G1438" s="625"/>
      <c r="H1438" s="626"/>
      <c r="I1438" s="626"/>
      <c r="J1438" s="163"/>
      <c r="K1438" s="111" t="s">
        <v>3</v>
      </c>
    </row>
    <row r="1439" spans="1:11" ht="13.5" hidden="1" thickBot="1">
      <c r="A1439" s="112" t="s">
        <v>4</v>
      </c>
      <c r="B1439" s="656"/>
      <c r="C1439" s="628"/>
      <c r="D1439" s="112" t="s">
        <v>5</v>
      </c>
      <c r="E1439" s="114"/>
      <c r="F1439" s="182" t="s">
        <v>423</v>
      </c>
      <c r="G1439" s="114"/>
      <c r="H1439" s="114"/>
      <c r="I1439" s="114"/>
      <c r="J1439" s="116"/>
      <c r="K1439" s="113" t="s">
        <v>94</v>
      </c>
    </row>
    <row r="1440" spans="1:11" hidden="1">
      <c r="A1440" s="117"/>
      <c r="B1440" s="117"/>
      <c r="C1440" s="117"/>
      <c r="D1440" s="117"/>
      <c r="E1440" s="117"/>
      <c r="F1440" s="117"/>
      <c r="G1440" s="117"/>
      <c r="H1440" s="117"/>
      <c r="I1440" s="117"/>
      <c r="J1440" s="117"/>
      <c r="K1440" s="117"/>
    </row>
    <row r="1441" spans="1:11" ht="13.5" hidden="1" thickBot="1">
      <c r="A1441" s="165" t="s">
        <v>7</v>
      </c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20"/>
    </row>
    <row r="1442" spans="1:11" ht="13.5" hidden="1" thickBot="1">
      <c r="A1442" s="104" t="s">
        <v>8</v>
      </c>
      <c r="B1442" s="596" t="s">
        <v>9</v>
      </c>
      <c r="C1442" s="596"/>
      <c r="D1442" s="597"/>
      <c r="E1442" s="598" t="s">
        <v>10</v>
      </c>
      <c r="F1442" s="599"/>
      <c r="G1442" s="600"/>
      <c r="H1442" s="599" t="s">
        <v>11</v>
      </c>
      <c r="I1442" s="604" t="s">
        <v>12</v>
      </c>
      <c r="J1442" s="599" t="s">
        <v>13</v>
      </c>
      <c r="K1442" s="604" t="s">
        <v>14</v>
      </c>
    </row>
    <row r="1443" spans="1:11" ht="13.5" hidden="1" thickBot="1">
      <c r="A1443" s="127" t="s">
        <v>15</v>
      </c>
      <c r="B1443" s="167" t="s">
        <v>16</v>
      </c>
      <c r="C1443" s="168" t="s">
        <v>17</v>
      </c>
      <c r="D1443" s="166" t="s">
        <v>18</v>
      </c>
      <c r="E1443" s="601"/>
      <c r="F1443" s="602"/>
      <c r="G1443" s="603"/>
      <c r="H1443" s="602"/>
      <c r="I1443" s="605"/>
      <c r="J1443" s="602"/>
      <c r="K1443" s="605"/>
    </row>
    <row r="1444" spans="1:11" hidden="1">
      <c r="A1444" s="104"/>
      <c r="B1444" s="103"/>
      <c r="C1444" s="169"/>
      <c r="D1444" s="152"/>
      <c r="E1444" s="145" t="s">
        <v>424</v>
      </c>
      <c r="F1444" s="153"/>
      <c r="G1444" s="152"/>
      <c r="H1444" s="103" t="s">
        <v>94</v>
      </c>
      <c r="I1444" s="104">
        <v>1</v>
      </c>
      <c r="J1444" s="129">
        <v>408316.6667</v>
      </c>
      <c r="K1444" s="129">
        <f>J1444*I1444</f>
        <v>408316.6667</v>
      </c>
    </row>
    <row r="1445" spans="1:11" hidden="1">
      <c r="A1445" s="131"/>
      <c r="B1445" s="103" t="s">
        <v>368</v>
      </c>
      <c r="C1445" s="169" t="s">
        <v>368</v>
      </c>
      <c r="D1445" s="152" t="s">
        <v>368</v>
      </c>
      <c r="F1445" s="153"/>
      <c r="G1445" s="152"/>
      <c r="H1445" s="103"/>
      <c r="I1445" s="131"/>
      <c r="J1445" s="129"/>
      <c r="K1445" s="129"/>
    </row>
    <row r="1446" spans="1:11" hidden="1">
      <c r="A1446" s="131"/>
      <c r="B1446" s="103" t="s">
        <v>368</v>
      </c>
      <c r="C1446" s="169" t="s">
        <v>368</v>
      </c>
      <c r="D1446" s="152" t="s">
        <v>368</v>
      </c>
      <c r="E1446" s="145" t="s">
        <v>368</v>
      </c>
      <c r="F1446" s="153"/>
      <c r="G1446" s="152"/>
      <c r="H1446" s="103" t="s">
        <v>368</v>
      </c>
      <c r="I1446" s="131"/>
      <c r="J1446" s="129" t="s">
        <v>368</v>
      </c>
      <c r="K1446" s="129" t="s">
        <v>368</v>
      </c>
    </row>
    <row r="1447" spans="1:11" hidden="1">
      <c r="A1447" s="131"/>
      <c r="B1447" s="103" t="s">
        <v>368</v>
      </c>
      <c r="C1447" s="169" t="s">
        <v>368</v>
      </c>
      <c r="D1447" s="152" t="s">
        <v>368</v>
      </c>
      <c r="E1447" s="145" t="s">
        <v>368</v>
      </c>
      <c r="F1447" s="153"/>
      <c r="G1447" s="152"/>
      <c r="H1447" s="103" t="s">
        <v>368</v>
      </c>
      <c r="I1447" s="131"/>
      <c r="J1447" s="129" t="s">
        <v>368</v>
      </c>
      <c r="K1447" s="129" t="s">
        <v>368</v>
      </c>
    </row>
    <row r="1448" spans="1:11" hidden="1">
      <c r="A1448" s="131"/>
      <c r="B1448" s="103" t="s">
        <v>368</v>
      </c>
      <c r="C1448" s="169" t="s">
        <v>368</v>
      </c>
      <c r="D1448" s="152" t="s">
        <v>368</v>
      </c>
      <c r="E1448" s="145" t="s">
        <v>368</v>
      </c>
      <c r="F1448" s="153"/>
      <c r="G1448" s="152"/>
      <c r="H1448" s="103" t="s">
        <v>368</v>
      </c>
      <c r="I1448" s="131"/>
      <c r="J1448" s="129" t="s">
        <v>368</v>
      </c>
      <c r="K1448" s="129" t="s">
        <v>368</v>
      </c>
    </row>
    <row r="1449" spans="1:11" hidden="1">
      <c r="A1449" s="131"/>
      <c r="B1449" s="103" t="s">
        <v>368</v>
      </c>
      <c r="C1449" s="169" t="s">
        <v>368</v>
      </c>
      <c r="D1449" s="152" t="s">
        <v>368</v>
      </c>
      <c r="E1449" s="145" t="s">
        <v>368</v>
      </c>
      <c r="F1449" s="153"/>
      <c r="G1449" s="152"/>
      <c r="H1449" s="103" t="s">
        <v>368</v>
      </c>
      <c r="I1449" s="131"/>
      <c r="J1449" s="129" t="s">
        <v>368</v>
      </c>
      <c r="K1449" s="129" t="s">
        <v>368</v>
      </c>
    </row>
    <row r="1450" spans="1:11" hidden="1">
      <c r="A1450" s="131"/>
      <c r="B1450" s="103" t="s">
        <v>368</v>
      </c>
      <c r="C1450" s="169" t="s">
        <v>368</v>
      </c>
      <c r="D1450" s="152" t="s">
        <v>368</v>
      </c>
      <c r="E1450" s="145" t="s">
        <v>368</v>
      </c>
      <c r="F1450" s="153"/>
      <c r="G1450" s="152"/>
      <c r="H1450" s="103" t="s">
        <v>368</v>
      </c>
      <c r="I1450" s="131"/>
      <c r="J1450" s="129" t="s">
        <v>368</v>
      </c>
      <c r="K1450" s="129" t="s">
        <v>368</v>
      </c>
    </row>
    <row r="1451" spans="1:11" hidden="1">
      <c r="A1451" s="131"/>
      <c r="B1451" s="103" t="s">
        <v>368</v>
      </c>
      <c r="C1451" s="169" t="s">
        <v>368</v>
      </c>
      <c r="D1451" s="152" t="s">
        <v>368</v>
      </c>
      <c r="E1451" s="145" t="s">
        <v>368</v>
      </c>
      <c r="F1451" s="153"/>
      <c r="G1451" s="152"/>
      <c r="H1451" s="103" t="s">
        <v>368</v>
      </c>
      <c r="I1451" s="131"/>
      <c r="J1451" s="129" t="s">
        <v>368</v>
      </c>
      <c r="K1451" s="129" t="s">
        <v>368</v>
      </c>
    </row>
    <row r="1452" spans="1:11" hidden="1">
      <c r="A1452" s="131"/>
      <c r="B1452" s="103" t="s">
        <v>368</v>
      </c>
      <c r="C1452" s="169" t="s">
        <v>368</v>
      </c>
      <c r="D1452" s="152" t="s">
        <v>368</v>
      </c>
      <c r="E1452" s="145" t="s">
        <v>368</v>
      </c>
      <c r="F1452" s="153"/>
      <c r="G1452" s="152"/>
      <c r="H1452" s="103" t="s">
        <v>368</v>
      </c>
      <c r="I1452" s="131"/>
      <c r="J1452" s="129" t="s">
        <v>368</v>
      </c>
      <c r="K1452" s="129" t="s">
        <v>368</v>
      </c>
    </row>
    <row r="1453" spans="1:11" ht="13.5" hidden="1" thickBot="1">
      <c r="A1453" s="127"/>
      <c r="B1453" s="124" t="s">
        <v>368</v>
      </c>
      <c r="C1453" s="170" t="s">
        <v>368</v>
      </c>
      <c r="D1453" s="126" t="s">
        <v>368</v>
      </c>
      <c r="E1453" s="146" t="s">
        <v>368</v>
      </c>
      <c r="F1453" s="125"/>
      <c r="G1453" s="126"/>
      <c r="H1453" s="124" t="s">
        <v>368</v>
      </c>
      <c r="I1453" s="127"/>
      <c r="J1453" s="155" t="s">
        <v>368</v>
      </c>
      <c r="K1453" s="155" t="s">
        <v>368</v>
      </c>
    </row>
    <row r="1454" spans="1:11" ht="13.5" hidden="1" thickBot="1">
      <c r="A1454" s="119"/>
      <c r="B1454" s="119"/>
      <c r="C1454" s="119"/>
      <c r="D1454" s="119"/>
      <c r="E1454" s="130" t="s">
        <v>19</v>
      </c>
      <c r="F1454" s="119"/>
      <c r="G1454" s="119"/>
      <c r="H1454" s="120"/>
      <c r="I1454" s="120"/>
      <c r="J1454" s="134"/>
      <c r="K1454" s="155">
        <f>SUM(K1444:K1448)</f>
        <v>408316.6667</v>
      </c>
    </row>
    <row r="1455" spans="1:11" ht="13.5" hidden="1" thickBot="1">
      <c r="A1455" s="119"/>
      <c r="B1455" s="119"/>
      <c r="C1455" s="119"/>
      <c r="D1455" s="119"/>
      <c r="E1455" s="136" t="s">
        <v>20</v>
      </c>
      <c r="F1455" s="137"/>
      <c r="G1455" s="137"/>
      <c r="H1455" s="137"/>
      <c r="I1455" s="138">
        <v>0.05</v>
      </c>
      <c r="J1455" s="139"/>
      <c r="K1455" s="135">
        <f>K1454*0.05</f>
        <v>20415.833335000003</v>
      </c>
    </row>
    <row r="1456" spans="1:11" ht="13.5" hidden="1" thickBot="1">
      <c r="A1456" s="119"/>
      <c r="B1456" s="141"/>
      <c r="C1456" s="141"/>
      <c r="D1456" s="141"/>
      <c r="E1456" s="132" t="s">
        <v>21</v>
      </c>
      <c r="F1456" s="120"/>
      <c r="G1456" s="120"/>
      <c r="H1456" s="137"/>
      <c r="I1456" s="137"/>
      <c r="J1456" s="140"/>
      <c r="K1456" s="135">
        <f>K1455+K1454</f>
        <v>428732.50003500003</v>
      </c>
    </row>
    <row r="1457" spans="1:11" ht="13.5" hidden="1" thickBot="1">
      <c r="A1457" s="119"/>
      <c r="B1457" s="141"/>
      <c r="C1457" s="141"/>
      <c r="D1457" s="141"/>
      <c r="E1457" s="132" t="s">
        <v>22</v>
      </c>
      <c r="F1457" s="120"/>
      <c r="G1457" s="120"/>
      <c r="H1457" s="137"/>
      <c r="I1457" s="137"/>
      <c r="J1457" s="140"/>
      <c r="K1457" s="135">
        <f>K1456</f>
        <v>428732.50003500003</v>
      </c>
    </row>
    <row r="1458" spans="1:11" hidden="1">
      <c r="A1458" s="119"/>
      <c r="B1458" s="141"/>
      <c r="C1458" s="141"/>
      <c r="D1458" s="141"/>
      <c r="E1458" s="141"/>
      <c r="F1458" s="141"/>
      <c r="G1458" s="141"/>
      <c r="H1458" s="141"/>
      <c r="I1458" s="141"/>
      <c r="J1458" s="141"/>
      <c r="K1458" s="141"/>
    </row>
    <row r="1459" spans="1:11" ht="13.5" hidden="1" thickBot="1">
      <c r="A1459" s="142" t="s">
        <v>369</v>
      </c>
      <c r="B1459" s="141"/>
      <c r="C1459" s="141"/>
      <c r="D1459" s="141"/>
      <c r="E1459" s="141"/>
      <c r="F1459" s="141"/>
      <c r="G1459" s="141"/>
      <c r="H1459" s="141"/>
      <c r="I1459" s="141"/>
      <c r="J1459" s="141"/>
      <c r="K1459" s="141"/>
    </row>
    <row r="1460" spans="1:11" ht="13.5" hidden="1" thickBot="1">
      <c r="A1460" s="104" t="s">
        <v>8</v>
      </c>
      <c r="B1460" s="596" t="s">
        <v>9</v>
      </c>
      <c r="C1460" s="596"/>
      <c r="D1460" s="597"/>
      <c r="E1460" s="598" t="s">
        <v>10</v>
      </c>
      <c r="F1460" s="599"/>
      <c r="G1460" s="600"/>
      <c r="H1460" s="599" t="s">
        <v>11</v>
      </c>
      <c r="I1460" s="604" t="s">
        <v>12</v>
      </c>
      <c r="J1460" s="599" t="s">
        <v>13</v>
      </c>
      <c r="K1460" s="604" t="s">
        <v>14</v>
      </c>
    </row>
    <row r="1461" spans="1:11" ht="13.5" hidden="1" thickBot="1">
      <c r="A1461" s="127" t="s">
        <v>15</v>
      </c>
      <c r="B1461" s="167" t="s">
        <v>16</v>
      </c>
      <c r="C1461" s="168" t="s">
        <v>17</v>
      </c>
      <c r="D1461" s="166" t="s">
        <v>18</v>
      </c>
      <c r="E1461" s="601"/>
      <c r="F1461" s="602"/>
      <c r="G1461" s="603"/>
      <c r="H1461" s="602"/>
      <c r="I1461" s="605"/>
      <c r="J1461" s="602"/>
      <c r="K1461" s="605"/>
    </row>
    <row r="1462" spans="1:11" hidden="1">
      <c r="A1462" s="104">
        <v>2</v>
      </c>
      <c r="B1462" s="103">
        <v>1</v>
      </c>
      <c r="C1462" s="169">
        <v>2</v>
      </c>
      <c r="D1462" s="152">
        <v>1</v>
      </c>
      <c r="E1462" s="145" t="s">
        <v>80</v>
      </c>
      <c r="F1462" s="153"/>
      <c r="G1462" s="152"/>
      <c r="H1462" s="103" t="s">
        <v>79</v>
      </c>
      <c r="I1462" s="104">
        <v>1</v>
      </c>
      <c r="J1462" s="129">
        <v>1200</v>
      </c>
      <c r="K1462" s="129">
        <f>J1462*I1462</f>
        <v>1200</v>
      </c>
    </row>
    <row r="1463" spans="1:11" hidden="1">
      <c r="A1463" s="131"/>
      <c r="B1463" s="103" t="s">
        <v>368</v>
      </c>
      <c r="C1463" s="169" t="s">
        <v>368</v>
      </c>
      <c r="D1463" s="152" t="s">
        <v>368</v>
      </c>
      <c r="E1463" s="145" t="s">
        <v>368</v>
      </c>
      <c r="F1463" s="153"/>
      <c r="G1463" s="152"/>
      <c r="H1463" s="103" t="s">
        <v>368</v>
      </c>
      <c r="I1463" s="131"/>
      <c r="J1463" s="129" t="s">
        <v>368</v>
      </c>
      <c r="K1463" s="129" t="s">
        <v>368</v>
      </c>
    </row>
    <row r="1464" spans="1:11" hidden="1">
      <c r="A1464" s="131"/>
      <c r="B1464" s="103" t="s">
        <v>368</v>
      </c>
      <c r="C1464" s="169" t="s">
        <v>368</v>
      </c>
      <c r="D1464" s="152" t="s">
        <v>368</v>
      </c>
      <c r="E1464" s="145" t="s">
        <v>368</v>
      </c>
      <c r="F1464" s="153"/>
      <c r="G1464" s="152"/>
      <c r="H1464" s="103" t="s">
        <v>368</v>
      </c>
      <c r="I1464" s="131"/>
      <c r="J1464" s="129" t="s">
        <v>368</v>
      </c>
      <c r="K1464" s="129" t="s">
        <v>368</v>
      </c>
    </row>
    <row r="1465" spans="1:11" hidden="1">
      <c r="A1465" s="131"/>
      <c r="B1465" s="103" t="s">
        <v>368</v>
      </c>
      <c r="C1465" s="169" t="s">
        <v>368</v>
      </c>
      <c r="D1465" s="152" t="s">
        <v>368</v>
      </c>
      <c r="E1465" s="145" t="s">
        <v>368</v>
      </c>
      <c r="F1465" s="153"/>
      <c r="G1465" s="152"/>
      <c r="H1465" s="103" t="s">
        <v>368</v>
      </c>
      <c r="I1465" s="131"/>
      <c r="J1465" s="129" t="s">
        <v>368</v>
      </c>
      <c r="K1465" s="129" t="s">
        <v>368</v>
      </c>
    </row>
    <row r="1466" spans="1:11" ht="13.5" hidden="1" thickBot="1">
      <c r="A1466" s="127"/>
      <c r="B1466" s="124" t="s">
        <v>368</v>
      </c>
      <c r="C1466" s="170" t="s">
        <v>368</v>
      </c>
      <c r="D1466" s="126" t="s">
        <v>368</v>
      </c>
      <c r="E1466" s="146" t="s">
        <v>368</v>
      </c>
      <c r="F1466" s="125"/>
      <c r="G1466" s="126"/>
      <c r="H1466" s="124" t="s">
        <v>368</v>
      </c>
      <c r="I1466" s="127"/>
      <c r="J1466" s="129" t="s">
        <v>368</v>
      </c>
      <c r="K1466" s="129" t="s">
        <v>368</v>
      </c>
    </row>
    <row r="1467" spans="1:11" ht="13.5" hidden="1" thickBot="1">
      <c r="A1467" s="141"/>
      <c r="B1467" s="141"/>
      <c r="C1467" s="141"/>
      <c r="D1467" s="141"/>
      <c r="E1467" s="132" t="s">
        <v>380</v>
      </c>
      <c r="F1467" s="120"/>
      <c r="G1467" s="120"/>
      <c r="H1467" s="120"/>
      <c r="I1467" s="120"/>
      <c r="J1467" s="140"/>
      <c r="K1467" s="135">
        <f>SUM(K1462:K1466)</f>
        <v>1200</v>
      </c>
    </row>
    <row r="1468" spans="1:11" ht="13.5" hidden="1" thickBot="1">
      <c r="A1468" s="141"/>
      <c r="B1468" s="141"/>
      <c r="C1468" s="141"/>
      <c r="D1468" s="141"/>
      <c r="E1468" s="132" t="s">
        <v>370</v>
      </c>
      <c r="F1468" s="120"/>
      <c r="G1468" s="120"/>
      <c r="H1468" s="137"/>
      <c r="I1468" s="137"/>
      <c r="J1468" s="140"/>
      <c r="K1468" s="155">
        <f>SUM(K1458:K1462)</f>
        <v>1200</v>
      </c>
    </row>
    <row r="1469" spans="1:11" hidden="1">
      <c r="A1469" s="141"/>
      <c r="B1469" s="141"/>
      <c r="C1469" s="141"/>
      <c r="D1469" s="141"/>
      <c r="E1469" s="119"/>
      <c r="F1469" s="119"/>
      <c r="G1469" s="119"/>
      <c r="H1469" s="119"/>
      <c r="I1469" s="119"/>
      <c r="J1469" s="148"/>
      <c r="K1469" s="149"/>
    </row>
    <row r="1470" spans="1:11" ht="13.5" hidden="1" thickBot="1">
      <c r="A1470" s="142" t="s">
        <v>371</v>
      </c>
      <c r="B1470" s="141"/>
      <c r="C1470" s="141"/>
      <c r="D1470" s="141"/>
      <c r="E1470" s="141"/>
      <c r="F1470" s="141"/>
      <c r="G1470" s="141"/>
      <c r="H1470" s="141"/>
      <c r="I1470" s="141"/>
      <c r="J1470" s="141"/>
      <c r="K1470" s="141"/>
    </row>
    <row r="1471" spans="1:11" ht="13.5" hidden="1" thickBot="1">
      <c r="A1471" s="104" t="s">
        <v>8</v>
      </c>
      <c r="B1471" s="596" t="s">
        <v>9</v>
      </c>
      <c r="C1471" s="596"/>
      <c r="D1471" s="597"/>
      <c r="E1471" s="598" t="s">
        <v>10</v>
      </c>
      <c r="F1471" s="600"/>
      <c r="G1471" s="622" t="s">
        <v>372</v>
      </c>
      <c r="H1471" s="604" t="s">
        <v>373</v>
      </c>
      <c r="I1471" s="604" t="s">
        <v>374</v>
      </c>
      <c r="J1471" s="604" t="s">
        <v>28</v>
      </c>
      <c r="K1471" s="604" t="s">
        <v>13</v>
      </c>
    </row>
    <row r="1472" spans="1:11" ht="13.5" hidden="1" thickBot="1">
      <c r="A1472" s="127" t="s">
        <v>15</v>
      </c>
      <c r="B1472" s="167" t="s">
        <v>16</v>
      </c>
      <c r="C1472" s="168" t="s">
        <v>17</v>
      </c>
      <c r="D1472" s="166" t="s">
        <v>18</v>
      </c>
      <c r="E1472" s="601"/>
      <c r="F1472" s="603"/>
      <c r="G1472" s="629"/>
      <c r="H1472" s="605"/>
      <c r="I1472" s="605"/>
      <c r="J1472" s="605"/>
      <c r="K1472" s="605"/>
    </row>
    <row r="1473" spans="1:11" hidden="1">
      <c r="A1473" s="648" t="s">
        <v>384</v>
      </c>
      <c r="B1473" s="649"/>
      <c r="C1473" s="649"/>
      <c r="D1473" s="649"/>
      <c r="E1473" s="649"/>
      <c r="F1473" s="650"/>
      <c r="G1473" s="123">
        <v>0.2</v>
      </c>
      <c r="H1473" s="122">
        <v>40</v>
      </c>
      <c r="I1473" s="150">
        <f>IF(A1473&gt;0,H1473*G1473,"")</f>
        <v>8</v>
      </c>
      <c r="J1473" s="144">
        <f>IF(A1473="","",VLOOKUP($A1473,TRANSTOTAL,3,FALSE))</f>
        <v>1670</v>
      </c>
      <c r="K1473" s="151">
        <f>IF(A1473&gt;0,J1473*I1473,"")</f>
        <v>13360</v>
      </c>
    </row>
    <row r="1474" spans="1:11" hidden="1">
      <c r="A1474" s="131"/>
      <c r="B1474" s="103" t="s">
        <v>368</v>
      </c>
      <c r="C1474" s="169" t="s">
        <v>368</v>
      </c>
      <c r="D1474" s="152" t="s">
        <v>368</v>
      </c>
      <c r="E1474" s="654" t="s">
        <v>368</v>
      </c>
      <c r="F1474" s="655"/>
      <c r="G1474" s="152"/>
      <c r="H1474" s="153"/>
      <c r="I1474" s="131"/>
      <c r="J1474" s="149"/>
      <c r="K1474" s="129" t="s">
        <v>368</v>
      </c>
    </row>
    <row r="1475" spans="1:11" hidden="1">
      <c r="A1475" s="131"/>
      <c r="B1475" s="103" t="s">
        <v>368</v>
      </c>
      <c r="C1475" s="169" t="s">
        <v>368</v>
      </c>
      <c r="D1475" s="152" t="s">
        <v>368</v>
      </c>
      <c r="E1475" s="145" t="s">
        <v>368</v>
      </c>
      <c r="F1475" s="152"/>
      <c r="G1475" s="152"/>
      <c r="H1475" s="153"/>
      <c r="I1475" s="131"/>
      <c r="J1475" s="149"/>
      <c r="K1475" s="129" t="s">
        <v>368</v>
      </c>
    </row>
    <row r="1476" spans="1:11" hidden="1">
      <c r="A1476" s="131"/>
      <c r="B1476" s="103" t="s">
        <v>368</v>
      </c>
      <c r="C1476" s="169" t="s">
        <v>368</v>
      </c>
      <c r="D1476" s="152" t="s">
        <v>368</v>
      </c>
      <c r="E1476" s="145" t="s">
        <v>368</v>
      </c>
      <c r="F1476" s="152"/>
      <c r="G1476" s="152"/>
      <c r="H1476" s="153"/>
      <c r="I1476" s="131"/>
      <c r="J1476" s="149"/>
      <c r="K1476" s="129" t="s">
        <v>368</v>
      </c>
    </row>
    <row r="1477" spans="1:11" ht="13.5" hidden="1" thickBot="1">
      <c r="A1477" s="127"/>
      <c r="B1477" s="124" t="s">
        <v>368</v>
      </c>
      <c r="C1477" s="170" t="s">
        <v>368</v>
      </c>
      <c r="D1477" s="126" t="s">
        <v>368</v>
      </c>
      <c r="E1477" s="146" t="s">
        <v>368</v>
      </c>
      <c r="F1477" s="126"/>
      <c r="G1477" s="126"/>
      <c r="H1477" s="125" t="s">
        <v>368</v>
      </c>
      <c r="I1477" s="127"/>
      <c r="J1477" s="173" t="s">
        <v>368</v>
      </c>
      <c r="K1477" s="155" t="s">
        <v>368</v>
      </c>
    </row>
    <row r="1478" spans="1:11" ht="13.5" hidden="1" thickBot="1">
      <c r="A1478" s="141"/>
      <c r="B1478" s="141"/>
      <c r="C1478" s="141"/>
      <c r="D1478" s="141"/>
      <c r="E1478" s="132" t="s">
        <v>375</v>
      </c>
      <c r="F1478" s="120"/>
      <c r="G1478" s="120"/>
      <c r="H1478" s="137"/>
      <c r="I1478" s="137"/>
      <c r="J1478" s="140"/>
      <c r="K1478" s="135">
        <f>K1473</f>
        <v>13360</v>
      </c>
    </row>
    <row r="1479" spans="1:11" ht="13.5" hidden="1" thickBot="1">
      <c r="A1479" s="141"/>
      <c r="B1479" s="141"/>
      <c r="C1479" s="141"/>
      <c r="D1479" s="141"/>
      <c r="E1479" s="132" t="s">
        <v>376</v>
      </c>
      <c r="F1479" s="120"/>
      <c r="G1479" s="120"/>
      <c r="H1479" s="137"/>
      <c r="I1479" s="137"/>
      <c r="J1479" s="140"/>
      <c r="K1479" s="135">
        <f>K1478</f>
        <v>13360</v>
      </c>
    </row>
    <row r="1480" spans="1:11" hidden="1">
      <c r="A1480" s="141"/>
      <c r="B1480" s="141"/>
      <c r="C1480" s="141"/>
      <c r="D1480" s="141"/>
      <c r="E1480" s="119"/>
      <c r="F1480" s="119"/>
      <c r="G1480" s="119"/>
      <c r="H1480" s="119"/>
      <c r="I1480" s="119"/>
      <c r="J1480" s="119"/>
      <c r="K1480" s="119"/>
    </row>
    <row r="1481" spans="1:11" ht="13.5" hidden="1" thickBot="1">
      <c r="A1481" s="142" t="s">
        <v>26</v>
      </c>
      <c r="B1481" s="141"/>
      <c r="C1481" s="141"/>
      <c r="D1481" s="141"/>
      <c r="E1481" s="141"/>
      <c r="F1481" s="141"/>
      <c r="G1481" s="141"/>
      <c r="H1481" s="141"/>
      <c r="I1481" s="141"/>
      <c r="J1481" s="141"/>
      <c r="K1481" s="141"/>
    </row>
    <row r="1482" spans="1:11" ht="13.5" hidden="1" thickBot="1">
      <c r="A1482" s="104" t="s">
        <v>8</v>
      </c>
      <c r="B1482" s="596" t="s">
        <v>9</v>
      </c>
      <c r="C1482" s="596"/>
      <c r="D1482" s="597"/>
      <c r="E1482" s="598" t="s">
        <v>10</v>
      </c>
      <c r="F1482" s="599"/>
      <c r="G1482" s="600"/>
      <c r="H1482" s="599" t="s">
        <v>11</v>
      </c>
      <c r="I1482" s="604" t="s">
        <v>27</v>
      </c>
      <c r="J1482" s="599" t="s">
        <v>28</v>
      </c>
      <c r="K1482" s="604" t="s">
        <v>14</v>
      </c>
    </row>
    <row r="1483" spans="1:11" ht="13.5" hidden="1" thickBot="1">
      <c r="A1483" s="127" t="s">
        <v>15</v>
      </c>
      <c r="B1483" s="167" t="s">
        <v>16</v>
      </c>
      <c r="C1483" s="168" t="s">
        <v>17</v>
      </c>
      <c r="D1483" s="166" t="s">
        <v>18</v>
      </c>
      <c r="E1483" s="601"/>
      <c r="F1483" s="602"/>
      <c r="G1483" s="603"/>
      <c r="H1483" s="602"/>
      <c r="I1483" s="605"/>
      <c r="J1483" s="602"/>
      <c r="K1483" s="605"/>
    </row>
    <row r="1484" spans="1:11" hidden="1">
      <c r="A1484" s="104">
        <v>10</v>
      </c>
      <c r="B1484" s="103">
        <v>4</v>
      </c>
      <c r="C1484" s="169">
        <v>10</v>
      </c>
      <c r="D1484" s="152">
        <v>4</v>
      </c>
      <c r="E1484" s="145" t="s">
        <v>398</v>
      </c>
      <c r="F1484" s="153"/>
      <c r="G1484" s="152"/>
      <c r="H1484" s="103" t="s">
        <v>178</v>
      </c>
      <c r="I1484" s="104">
        <v>1</v>
      </c>
      <c r="J1484" s="129">
        <v>17633</v>
      </c>
      <c r="K1484" s="129">
        <f>J1484*I1484</f>
        <v>17633</v>
      </c>
    </row>
    <row r="1485" spans="1:11" hidden="1">
      <c r="A1485" s="131"/>
      <c r="B1485" s="103" t="s">
        <v>368</v>
      </c>
      <c r="C1485" s="169" t="s">
        <v>368</v>
      </c>
      <c r="D1485" s="152" t="s">
        <v>368</v>
      </c>
      <c r="E1485" s="145" t="s">
        <v>368</v>
      </c>
      <c r="F1485" s="153"/>
      <c r="G1485" s="152"/>
      <c r="H1485" s="103" t="s">
        <v>368</v>
      </c>
      <c r="I1485" s="131"/>
      <c r="J1485" s="129" t="s">
        <v>368</v>
      </c>
      <c r="K1485" s="129" t="s">
        <v>368</v>
      </c>
    </row>
    <row r="1486" spans="1:11" hidden="1">
      <c r="A1486" s="131"/>
      <c r="B1486" s="103" t="s">
        <v>368</v>
      </c>
      <c r="C1486" s="169" t="s">
        <v>368</v>
      </c>
      <c r="D1486" s="152" t="s">
        <v>368</v>
      </c>
      <c r="E1486" s="145" t="s">
        <v>368</v>
      </c>
      <c r="F1486" s="153"/>
      <c r="G1486" s="152"/>
      <c r="H1486" s="103" t="s">
        <v>368</v>
      </c>
      <c r="I1486" s="131"/>
      <c r="J1486" s="129" t="s">
        <v>368</v>
      </c>
      <c r="K1486" s="129" t="s">
        <v>368</v>
      </c>
    </row>
    <row r="1487" spans="1:11" hidden="1">
      <c r="A1487" s="131"/>
      <c r="B1487" s="103" t="s">
        <v>368</v>
      </c>
      <c r="C1487" s="169" t="s">
        <v>368</v>
      </c>
      <c r="D1487" s="152" t="s">
        <v>368</v>
      </c>
      <c r="E1487" s="145" t="s">
        <v>368</v>
      </c>
      <c r="F1487" s="153"/>
      <c r="G1487" s="152"/>
      <c r="H1487" s="103" t="s">
        <v>368</v>
      </c>
      <c r="I1487" s="131"/>
      <c r="J1487" s="129" t="s">
        <v>368</v>
      </c>
      <c r="K1487" s="129" t="s">
        <v>368</v>
      </c>
    </row>
    <row r="1488" spans="1:11" hidden="1">
      <c r="A1488" s="131"/>
      <c r="B1488" s="103" t="s">
        <v>368</v>
      </c>
      <c r="C1488" s="169" t="s">
        <v>368</v>
      </c>
      <c r="D1488" s="152" t="s">
        <v>368</v>
      </c>
      <c r="E1488" s="145" t="s">
        <v>368</v>
      </c>
      <c r="F1488" s="153"/>
      <c r="G1488" s="152"/>
      <c r="H1488" s="103" t="s">
        <v>368</v>
      </c>
      <c r="I1488" s="131"/>
      <c r="J1488" s="129" t="s">
        <v>368</v>
      </c>
      <c r="K1488" s="129" t="s">
        <v>368</v>
      </c>
    </row>
    <row r="1489" spans="1:11" hidden="1">
      <c r="A1489" s="131"/>
      <c r="B1489" s="103" t="s">
        <v>368</v>
      </c>
      <c r="C1489" s="169" t="s">
        <v>368</v>
      </c>
      <c r="D1489" s="152" t="s">
        <v>368</v>
      </c>
      <c r="E1489" s="145" t="s">
        <v>368</v>
      </c>
      <c r="F1489" s="153"/>
      <c r="G1489" s="152"/>
      <c r="H1489" s="103" t="s">
        <v>368</v>
      </c>
      <c r="I1489" s="131"/>
      <c r="J1489" s="129" t="s">
        <v>368</v>
      </c>
      <c r="K1489" s="129" t="s">
        <v>368</v>
      </c>
    </row>
    <row r="1490" spans="1:11" hidden="1">
      <c r="A1490" s="131"/>
      <c r="B1490" s="103" t="s">
        <v>368</v>
      </c>
      <c r="C1490" s="169" t="s">
        <v>368</v>
      </c>
      <c r="D1490" s="152" t="s">
        <v>368</v>
      </c>
      <c r="E1490" s="145" t="s">
        <v>368</v>
      </c>
      <c r="F1490" s="153"/>
      <c r="G1490" s="152"/>
      <c r="H1490" s="103" t="s">
        <v>368</v>
      </c>
      <c r="I1490" s="131"/>
      <c r="J1490" s="129" t="s">
        <v>368</v>
      </c>
      <c r="K1490" s="129" t="s">
        <v>368</v>
      </c>
    </row>
    <row r="1491" spans="1:11" hidden="1">
      <c r="A1491" s="131"/>
      <c r="B1491" s="103" t="s">
        <v>368</v>
      </c>
      <c r="C1491" s="169" t="s">
        <v>368</v>
      </c>
      <c r="D1491" s="152" t="s">
        <v>368</v>
      </c>
      <c r="E1491" s="145" t="s">
        <v>368</v>
      </c>
      <c r="F1491" s="153"/>
      <c r="G1491" s="152"/>
      <c r="H1491" s="103" t="s">
        <v>368</v>
      </c>
      <c r="I1491" s="131"/>
      <c r="J1491" s="129" t="s">
        <v>368</v>
      </c>
      <c r="K1491" s="129" t="s">
        <v>368</v>
      </c>
    </row>
    <row r="1492" spans="1:11" hidden="1">
      <c r="A1492" s="131"/>
      <c r="B1492" s="103" t="s">
        <v>368</v>
      </c>
      <c r="C1492" s="169" t="s">
        <v>368</v>
      </c>
      <c r="D1492" s="152" t="s">
        <v>368</v>
      </c>
      <c r="E1492" s="145" t="s">
        <v>368</v>
      </c>
      <c r="F1492" s="153"/>
      <c r="G1492" s="152"/>
      <c r="H1492" s="103" t="s">
        <v>368</v>
      </c>
      <c r="I1492" s="131"/>
      <c r="J1492" s="129" t="s">
        <v>368</v>
      </c>
      <c r="K1492" s="129" t="s">
        <v>368</v>
      </c>
    </row>
    <row r="1493" spans="1:11" ht="13.5" hidden="1" thickBot="1">
      <c r="A1493" s="127"/>
      <c r="B1493" s="124" t="s">
        <v>368</v>
      </c>
      <c r="C1493" s="170" t="s">
        <v>368</v>
      </c>
      <c r="D1493" s="126" t="s">
        <v>368</v>
      </c>
      <c r="E1493" s="146" t="s">
        <v>368</v>
      </c>
      <c r="F1493" s="125"/>
      <c r="G1493" s="126"/>
      <c r="H1493" s="124" t="s">
        <v>368</v>
      </c>
      <c r="I1493" s="127"/>
      <c r="J1493" s="155" t="s">
        <v>368</v>
      </c>
      <c r="K1493" s="155" t="s">
        <v>368</v>
      </c>
    </row>
    <row r="1494" spans="1:11" ht="13.5" hidden="1" thickBot="1">
      <c r="A1494" s="141"/>
      <c r="B1494" s="141"/>
      <c r="C1494" s="141"/>
      <c r="D1494" s="141"/>
      <c r="E1494" s="132" t="s">
        <v>29</v>
      </c>
      <c r="F1494" s="120"/>
      <c r="G1494" s="120"/>
      <c r="H1494" s="120"/>
      <c r="I1494" s="120"/>
      <c r="J1494" s="134"/>
      <c r="K1494" s="155">
        <f>SUM(K1484:K1488)</f>
        <v>17633</v>
      </c>
    </row>
    <row r="1495" spans="1:11" ht="13.5" hidden="1" thickBot="1">
      <c r="A1495" s="141"/>
      <c r="B1495" s="141"/>
      <c r="C1495" s="141"/>
      <c r="D1495" s="141"/>
      <c r="E1495" s="132" t="s">
        <v>30</v>
      </c>
      <c r="F1495" s="120"/>
      <c r="G1495" s="120"/>
      <c r="H1495" s="137"/>
      <c r="I1495" s="137"/>
      <c r="J1495" s="140"/>
      <c r="K1495" s="135">
        <f>K1494</f>
        <v>17633</v>
      </c>
    </row>
    <row r="1496" spans="1:11" ht="13.5" hidden="1" thickBot="1">
      <c r="A1496" s="141"/>
      <c r="B1496" s="141"/>
      <c r="C1496" s="141"/>
      <c r="D1496" s="141"/>
      <c r="E1496" s="141"/>
      <c r="F1496" s="141"/>
      <c r="G1496" s="141"/>
      <c r="H1496" s="141"/>
      <c r="I1496" s="141"/>
      <c r="J1496" s="139"/>
      <c r="K1496" s="156"/>
    </row>
    <row r="1497" spans="1:11" ht="13.5" hidden="1" thickBot="1">
      <c r="A1497" s="141"/>
      <c r="B1497" s="141"/>
      <c r="C1497" s="141"/>
      <c r="D1497" s="141"/>
      <c r="E1497" s="174" t="s">
        <v>31</v>
      </c>
      <c r="F1497" s="175"/>
      <c r="G1497" s="175"/>
      <c r="H1497" s="175"/>
      <c r="I1497" s="175"/>
      <c r="J1497" s="612">
        <f>K1457+K1494+K1479+K1468</f>
        <v>460925.50003500003</v>
      </c>
      <c r="K1497" s="613"/>
    </row>
    <row r="1498" spans="1:11" ht="13.5" hidden="1" thickBot="1">
      <c r="A1498" s="141"/>
      <c r="B1498" s="141"/>
      <c r="C1498" s="141"/>
      <c r="D1498" s="141"/>
      <c r="E1498" s="112" t="s">
        <v>32</v>
      </c>
      <c r="F1498" s="157"/>
      <c r="G1498" s="157"/>
      <c r="H1498" s="158">
        <v>0.35</v>
      </c>
      <c r="I1498" s="157"/>
      <c r="J1498" s="612">
        <f>J1497*0.3</f>
        <v>138277.65001050002</v>
      </c>
      <c r="K1498" s="613"/>
    </row>
    <row r="1499" spans="1:11" ht="13.5" hidden="1" thickBot="1">
      <c r="A1499" s="141"/>
      <c r="B1499" s="141"/>
      <c r="C1499" s="141"/>
      <c r="D1499" s="141"/>
      <c r="E1499" s="160" t="s">
        <v>33</v>
      </c>
      <c r="F1499" s="161"/>
      <c r="G1499" s="161"/>
      <c r="H1499" s="161"/>
      <c r="I1499" s="161"/>
      <c r="J1499" s="612">
        <f>SUM(J1497:K1498)</f>
        <v>599203.15004550002</v>
      </c>
      <c r="K1499" s="613"/>
    </row>
    <row r="1500" spans="1:11" ht="13.5" hidden="1" thickBot="1"/>
    <row r="1501" spans="1:11" ht="18" hidden="1">
      <c r="A1501" s="630"/>
      <c r="B1501" s="631"/>
      <c r="C1501" s="632"/>
      <c r="D1501" s="639" t="s">
        <v>0</v>
      </c>
      <c r="E1501" s="640"/>
      <c r="F1501" s="640"/>
      <c r="G1501" s="640"/>
      <c r="H1501" s="640"/>
      <c r="I1501" s="640"/>
      <c r="J1501" s="640"/>
      <c r="K1501" s="640"/>
    </row>
    <row r="1502" spans="1:11" ht="13.5" hidden="1" thickBot="1">
      <c r="A1502" s="633"/>
      <c r="B1502" s="634"/>
      <c r="C1502" s="635"/>
      <c r="D1502" s="106"/>
      <c r="E1502" s="107"/>
      <c r="F1502" s="107"/>
      <c r="G1502" s="107"/>
      <c r="H1502" s="107"/>
      <c r="I1502" s="107"/>
      <c r="J1502" s="107"/>
      <c r="K1502" s="107"/>
    </row>
    <row r="1503" spans="1:11" ht="15" hidden="1" thickBot="1">
      <c r="A1503" s="633"/>
      <c r="B1503" s="634"/>
      <c r="C1503" s="635"/>
      <c r="D1503" s="641" t="str">
        <f>D1436</f>
        <v>MUNICIPIO DE RIONEGRO</v>
      </c>
      <c r="E1503" s="642"/>
      <c r="F1503" s="642"/>
      <c r="G1503" s="642"/>
      <c r="H1503" s="642"/>
      <c r="I1503" s="642"/>
      <c r="J1503" s="643"/>
      <c r="K1503" s="108" t="s">
        <v>1</v>
      </c>
    </row>
    <row r="1504" spans="1:11" ht="13.5" hidden="1" thickBot="1">
      <c r="A1504" s="636"/>
      <c r="B1504" s="637"/>
      <c r="C1504" s="638"/>
      <c r="D1504" s="644" t="str">
        <f>D1437</f>
        <v xml:space="preserve">REPOSICION SISTEMA DE ACUEDUCTO  CORREGIMIENTO LLANO DE PALMAS
</v>
      </c>
      <c r="E1504" s="645"/>
      <c r="F1504" s="645"/>
      <c r="G1504" s="645"/>
      <c r="H1504" s="645"/>
      <c r="I1504" s="645"/>
      <c r="J1504" s="646"/>
      <c r="K1504" s="109">
        <f>K1437</f>
        <v>41202</v>
      </c>
    </row>
    <row r="1505" spans="1:11" ht="13.5" hidden="1" thickBot="1">
      <c r="A1505" s="647" t="s">
        <v>233</v>
      </c>
      <c r="B1505" s="626"/>
      <c r="C1505" s="624" t="s">
        <v>401</v>
      </c>
      <c r="D1505" s="624"/>
      <c r="E1505" s="624"/>
      <c r="F1505" s="624"/>
      <c r="G1505" s="625"/>
      <c r="H1505" s="626"/>
      <c r="I1505" s="626"/>
      <c r="J1505" s="163"/>
      <c r="K1505" s="111" t="s">
        <v>3</v>
      </c>
    </row>
    <row r="1506" spans="1:11" ht="13.5" hidden="1" thickBot="1">
      <c r="A1506" s="112" t="s">
        <v>4</v>
      </c>
      <c r="B1506" s="656"/>
      <c r="C1506" s="628"/>
      <c r="D1506" s="112" t="s">
        <v>5</v>
      </c>
      <c r="E1506" s="114"/>
      <c r="F1506" s="182" t="s">
        <v>425</v>
      </c>
      <c r="G1506" s="114"/>
      <c r="H1506" s="114"/>
      <c r="I1506" s="114"/>
      <c r="J1506" s="116"/>
      <c r="K1506" s="113" t="s">
        <v>94</v>
      </c>
    </row>
    <row r="1507" spans="1:11" hidden="1">
      <c r="A1507" s="117"/>
      <c r="B1507" s="117"/>
      <c r="C1507" s="117"/>
      <c r="D1507" s="117"/>
      <c r="E1507" s="117"/>
      <c r="F1507" s="117"/>
      <c r="G1507" s="117"/>
      <c r="H1507" s="117"/>
      <c r="I1507" s="117"/>
      <c r="J1507" s="117"/>
      <c r="K1507" s="117"/>
    </row>
    <row r="1508" spans="1:11" ht="13.5" hidden="1" thickBot="1">
      <c r="A1508" s="165" t="s">
        <v>7</v>
      </c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20"/>
    </row>
    <row r="1509" spans="1:11" ht="13.5" hidden="1" thickBot="1">
      <c r="A1509" s="104" t="s">
        <v>8</v>
      </c>
      <c r="B1509" s="596" t="s">
        <v>9</v>
      </c>
      <c r="C1509" s="596"/>
      <c r="D1509" s="597"/>
      <c r="E1509" s="598" t="s">
        <v>10</v>
      </c>
      <c r="F1509" s="599"/>
      <c r="G1509" s="600"/>
      <c r="H1509" s="599" t="s">
        <v>11</v>
      </c>
      <c r="I1509" s="604" t="s">
        <v>12</v>
      </c>
      <c r="J1509" s="599" t="s">
        <v>13</v>
      </c>
      <c r="K1509" s="604" t="s">
        <v>14</v>
      </c>
    </row>
    <row r="1510" spans="1:11" ht="13.5" hidden="1" thickBot="1">
      <c r="A1510" s="127" t="s">
        <v>15</v>
      </c>
      <c r="B1510" s="167" t="s">
        <v>16</v>
      </c>
      <c r="C1510" s="168" t="s">
        <v>17</v>
      </c>
      <c r="D1510" s="166" t="s">
        <v>18</v>
      </c>
      <c r="E1510" s="601"/>
      <c r="F1510" s="602"/>
      <c r="G1510" s="603"/>
      <c r="H1510" s="602"/>
      <c r="I1510" s="605"/>
      <c r="J1510" s="602"/>
      <c r="K1510" s="605"/>
    </row>
    <row r="1511" spans="1:11" hidden="1">
      <c r="A1511" s="104"/>
      <c r="B1511" s="103"/>
      <c r="C1511" s="169"/>
      <c r="D1511" s="152"/>
      <c r="E1511" s="145" t="s">
        <v>417</v>
      </c>
      <c r="F1511" s="153"/>
      <c r="G1511" s="152"/>
      <c r="H1511" s="103" t="s">
        <v>94</v>
      </c>
      <c r="I1511" s="104">
        <v>1</v>
      </c>
      <c r="J1511" s="129">
        <v>489980</v>
      </c>
      <c r="K1511" s="129">
        <f>J1511*I1511</f>
        <v>489980</v>
      </c>
    </row>
    <row r="1512" spans="1:11" hidden="1">
      <c r="A1512" s="131"/>
      <c r="B1512" s="103" t="s">
        <v>368</v>
      </c>
      <c r="C1512" s="169" t="s">
        <v>368</v>
      </c>
      <c r="D1512" s="152" t="s">
        <v>368</v>
      </c>
      <c r="F1512" s="153"/>
      <c r="G1512" s="152"/>
      <c r="H1512" s="103"/>
      <c r="I1512" s="131"/>
      <c r="J1512" s="129"/>
      <c r="K1512" s="129"/>
    </row>
    <row r="1513" spans="1:11" hidden="1">
      <c r="A1513" s="131"/>
      <c r="B1513" s="103" t="s">
        <v>368</v>
      </c>
      <c r="C1513" s="169" t="s">
        <v>368</v>
      </c>
      <c r="D1513" s="152" t="s">
        <v>368</v>
      </c>
      <c r="E1513" s="145" t="s">
        <v>368</v>
      </c>
      <c r="F1513" s="153"/>
      <c r="G1513" s="152"/>
      <c r="H1513" s="103" t="s">
        <v>368</v>
      </c>
      <c r="I1513" s="131"/>
      <c r="J1513" s="129" t="s">
        <v>368</v>
      </c>
      <c r="K1513" s="129" t="s">
        <v>368</v>
      </c>
    </row>
    <row r="1514" spans="1:11" hidden="1">
      <c r="A1514" s="131"/>
      <c r="B1514" s="103" t="s">
        <v>368</v>
      </c>
      <c r="C1514" s="169" t="s">
        <v>368</v>
      </c>
      <c r="D1514" s="152" t="s">
        <v>368</v>
      </c>
      <c r="E1514" s="145" t="s">
        <v>368</v>
      </c>
      <c r="F1514" s="153"/>
      <c r="G1514" s="152"/>
      <c r="H1514" s="103" t="s">
        <v>368</v>
      </c>
      <c r="I1514" s="131"/>
      <c r="J1514" s="129" t="s">
        <v>368</v>
      </c>
      <c r="K1514" s="129" t="s">
        <v>368</v>
      </c>
    </row>
    <row r="1515" spans="1:11" hidden="1">
      <c r="A1515" s="131"/>
      <c r="B1515" s="103" t="s">
        <v>368</v>
      </c>
      <c r="C1515" s="169" t="s">
        <v>368</v>
      </c>
      <c r="D1515" s="152" t="s">
        <v>368</v>
      </c>
      <c r="E1515" s="145" t="s">
        <v>368</v>
      </c>
      <c r="F1515" s="153"/>
      <c r="G1515" s="152"/>
      <c r="H1515" s="103" t="s">
        <v>368</v>
      </c>
      <c r="I1515" s="131"/>
      <c r="J1515" s="129" t="s">
        <v>368</v>
      </c>
      <c r="K1515" s="129" t="s">
        <v>368</v>
      </c>
    </row>
    <row r="1516" spans="1:11" hidden="1">
      <c r="A1516" s="131"/>
      <c r="B1516" s="103" t="s">
        <v>368</v>
      </c>
      <c r="C1516" s="169" t="s">
        <v>368</v>
      </c>
      <c r="D1516" s="152" t="s">
        <v>368</v>
      </c>
      <c r="E1516" s="145" t="s">
        <v>368</v>
      </c>
      <c r="F1516" s="153"/>
      <c r="G1516" s="152"/>
      <c r="H1516" s="103" t="s">
        <v>368</v>
      </c>
      <c r="I1516" s="131"/>
      <c r="J1516" s="129" t="s">
        <v>368</v>
      </c>
      <c r="K1516" s="129" t="s">
        <v>368</v>
      </c>
    </row>
    <row r="1517" spans="1:11" hidden="1">
      <c r="A1517" s="131"/>
      <c r="B1517" s="103" t="s">
        <v>368</v>
      </c>
      <c r="C1517" s="169" t="s">
        <v>368</v>
      </c>
      <c r="D1517" s="152" t="s">
        <v>368</v>
      </c>
      <c r="E1517" s="145" t="s">
        <v>368</v>
      </c>
      <c r="F1517" s="153"/>
      <c r="G1517" s="152"/>
      <c r="H1517" s="103" t="s">
        <v>368</v>
      </c>
      <c r="I1517" s="131"/>
      <c r="J1517" s="129" t="s">
        <v>368</v>
      </c>
      <c r="K1517" s="129" t="s">
        <v>368</v>
      </c>
    </row>
    <row r="1518" spans="1:11" hidden="1">
      <c r="A1518" s="131"/>
      <c r="B1518" s="103" t="s">
        <v>368</v>
      </c>
      <c r="C1518" s="169" t="s">
        <v>368</v>
      </c>
      <c r="D1518" s="152" t="s">
        <v>368</v>
      </c>
      <c r="E1518" s="145" t="s">
        <v>368</v>
      </c>
      <c r="F1518" s="153"/>
      <c r="G1518" s="152"/>
      <c r="H1518" s="103" t="s">
        <v>368</v>
      </c>
      <c r="I1518" s="131"/>
      <c r="J1518" s="129" t="s">
        <v>368</v>
      </c>
      <c r="K1518" s="129" t="s">
        <v>368</v>
      </c>
    </row>
    <row r="1519" spans="1:11" hidden="1">
      <c r="A1519" s="131"/>
      <c r="B1519" s="103" t="s">
        <v>368</v>
      </c>
      <c r="C1519" s="169" t="s">
        <v>368</v>
      </c>
      <c r="D1519" s="152" t="s">
        <v>368</v>
      </c>
      <c r="E1519" s="145" t="s">
        <v>368</v>
      </c>
      <c r="F1519" s="153"/>
      <c r="G1519" s="152"/>
      <c r="H1519" s="103" t="s">
        <v>368</v>
      </c>
      <c r="I1519" s="131"/>
      <c r="J1519" s="129" t="s">
        <v>368</v>
      </c>
      <c r="K1519" s="129" t="s">
        <v>368</v>
      </c>
    </row>
    <row r="1520" spans="1:11" ht="13.5" hidden="1" thickBot="1">
      <c r="A1520" s="127"/>
      <c r="B1520" s="124" t="s">
        <v>368</v>
      </c>
      <c r="C1520" s="170" t="s">
        <v>368</v>
      </c>
      <c r="D1520" s="126" t="s">
        <v>368</v>
      </c>
      <c r="E1520" s="146" t="s">
        <v>368</v>
      </c>
      <c r="F1520" s="125"/>
      <c r="G1520" s="126"/>
      <c r="H1520" s="124" t="s">
        <v>368</v>
      </c>
      <c r="I1520" s="127"/>
      <c r="J1520" s="155" t="s">
        <v>368</v>
      </c>
      <c r="K1520" s="155" t="s">
        <v>368</v>
      </c>
    </row>
    <row r="1521" spans="1:11" ht="13.5" hidden="1" thickBot="1">
      <c r="A1521" s="119"/>
      <c r="B1521" s="119"/>
      <c r="C1521" s="119"/>
      <c r="D1521" s="119"/>
      <c r="E1521" s="130" t="s">
        <v>19</v>
      </c>
      <c r="F1521" s="119"/>
      <c r="G1521" s="119"/>
      <c r="H1521" s="120"/>
      <c r="I1521" s="120"/>
      <c r="J1521" s="134"/>
      <c r="K1521" s="155">
        <f>SUM(K1511:K1515)</f>
        <v>489980</v>
      </c>
    </row>
    <row r="1522" spans="1:11" ht="13.5" hidden="1" thickBot="1">
      <c r="A1522" s="119"/>
      <c r="B1522" s="119"/>
      <c r="C1522" s="119"/>
      <c r="D1522" s="119"/>
      <c r="E1522" s="136" t="s">
        <v>20</v>
      </c>
      <c r="F1522" s="137"/>
      <c r="G1522" s="137"/>
      <c r="H1522" s="137"/>
      <c r="I1522" s="138">
        <v>0.05</v>
      </c>
      <c r="J1522" s="139"/>
      <c r="K1522" s="135">
        <f>K1521*0.05</f>
        <v>24499</v>
      </c>
    </row>
    <row r="1523" spans="1:11" ht="13.5" hidden="1" thickBot="1">
      <c r="A1523" s="119"/>
      <c r="B1523" s="141"/>
      <c r="C1523" s="141"/>
      <c r="D1523" s="141"/>
      <c r="E1523" s="132" t="s">
        <v>21</v>
      </c>
      <c r="F1523" s="120"/>
      <c r="G1523" s="120"/>
      <c r="H1523" s="137"/>
      <c r="I1523" s="137"/>
      <c r="J1523" s="140"/>
      <c r="K1523" s="135">
        <f>K1522+K1521</f>
        <v>514479</v>
      </c>
    </row>
    <row r="1524" spans="1:11" ht="13.5" hidden="1" thickBot="1">
      <c r="A1524" s="119"/>
      <c r="B1524" s="141"/>
      <c r="C1524" s="141"/>
      <c r="D1524" s="141"/>
      <c r="E1524" s="132" t="s">
        <v>22</v>
      </c>
      <c r="F1524" s="120"/>
      <c r="G1524" s="120"/>
      <c r="H1524" s="137"/>
      <c r="I1524" s="137"/>
      <c r="J1524" s="140"/>
      <c r="K1524" s="135">
        <f>K1523</f>
        <v>514479</v>
      </c>
    </row>
    <row r="1525" spans="1:11" hidden="1">
      <c r="A1525" s="119"/>
      <c r="B1525" s="141"/>
      <c r="C1525" s="141"/>
      <c r="D1525" s="141"/>
      <c r="E1525" s="141"/>
      <c r="F1525" s="141"/>
      <c r="G1525" s="141"/>
      <c r="H1525" s="141"/>
      <c r="I1525" s="141"/>
      <c r="J1525" s="141"/>
      <c r="K1525" s="141"/>
    </row>
    <row r="1526" spans="1:11" ht="13.5" hidden="1" thickBot="1">
      <c r="A1526" s="142" t="s">
        <v>369</v>
      </c>
      <c r="B1526" s="141"/>
      <c r="C1526" s="141"/>
      <c r="D1526" s="141"/>
      <c r="E1526" s="141"/>
      <c r="F1526" s="141"/>
      <c r="G1526" s="141"/>
      <c r="H1526" s="141"/>
      <c r="I1526" s="141"/>
      <c r="J1526" s="141"/>
      <c r="K1526" s="141"/>
    </row>
    <row r="1527" spans="1:11" ht="13.5" hidden="1" thickBot="1">
      <c r="A1527" s="104" t="s">
        <v>8</v>
      </c>
      <c r="B1527" s="596" t="s">
        <v>9</v>
      </c>
      <c r="C1527" s="596"/>
      <c r="D1527" s="597"/>
      <c r="E1527" s="598" t="s">
        <v>10</v>
      </c>
      <c r="F1527" s="599"/>
      <c r="G1527" s="600"/>
      <c r="H1527" s="599" t="s">
        <v>11</v>
      </c>
      <c r="I1527" s="604" t="s">
        <v>12</v>
      </c>
      <c r="J1527" s="599" t="s">
        <v>13</v>
      </c>
      <c r="K1527" s="604" t="s">
        <v>14</v>
      </c>
    </row>
    <row r="1528" spans="1:11" ht="13.5" hidden="1" thickBot="1">
      <c r="A1528" s="127" t="s">
        <v>15</v>
      </c>
      <c r="B1528" s="167" t="s">
        <v>16</v>
      </c>
      <c r="C1528" s="168" t="s">
        <v>17</v>
      </c>
      <c r="D1528" s="166" t="s">
        <v>18</v>
      </c>
      <c r="E1528" s="601"/>
      <c r="F1528" s="602"/>
      <c r="G1528" s="603"/>
      <c r="H1528" s="602"/>
      <c r="I1528" s="605"/>
      <c r="J1528" s="602"/>
      <c r="K1528" s="605"/>
    </row>
    <row r="1529" spans="1:11" hidden="1">
      <c r="A1529" s="104">
        <v>2</v>
      </c>
      <c r="B1529" s="103">
        <v>1</v>
      </c>
      <c r="C1529" s="169">
        <v>2</v>
      </c>
      <c r="D1529" s="152">
        <v>1</v>
      </c>
      <c r="E1529" s="145" t="s">
        <v>80</v>
      </c>
      <c r="F1529" s="153"/>
      <c r="G1529" s="152"/>
      <c r="H1529" s="103" t="s">
        <v>79</v>
      </c>
      <c r="I1529" s="104">
        <v>1</v>
      </c>
      <c r="J1529" s="129">
        <v>1200</v>
      </c>
      <c r="K1529" s="129">
        <f>J1529*I1529</f>
        <v>1200</v>
      </c>
    </row>
    <row r="1530" spans="1:11" hidden="1">
      <c r="A1530" s="131"/>
      <c r="B1530" s="103" t="s">
        <v>368</v>
      </c>
      <c r="C1530" s="169" t="s">
        <v>368</v>
      </c>
      <c r="D1530" s="152" t="s">
        <v>368</v>
      </c>
      <c r="E1530" s="145" t="s">
        <v>368</v>
      </c>
      <c r="F1530" s="153"/>
      <c r="G1530" s="152"/>
      <c r="H1530" s="103" t="s">
        <v>368</v>
      </c>
      <c r="I1530" s="131"/>
      <c r="J1530" s="129" t="s">
        <v>368</v>
      </c>
      <c r="K1530" s="129" t="s">
        <v>368</v>
      </c>
    </row>
    <row r="1531" spans="1:11" hidden="1">
      <c r="A1531" s="131"/>
      <c r="B1531" s="103" t="s">
        <v>368</v>
      </c>
      <c r="C1531" s="169" t="s">
        <v>368</v>
      </c>
      <c r="D1531" s="152" t="s">
        <v>368</v>
      </c>
      <c r="E1531" s="145" t="s">
        <v>368</v>
      </c>
      <c r="F1531" s="153"/>
      <c r="G1531" s="152"/>
      <c r="H1531" s="103" t="s">
        <v>368</v>
      </c>
      <c r="I1531" s="131"/>
      <c r="J1531" s="129" t="s">
        <v>368</v>
      </c>
      <c r="K1531" s="129" t="s">
        <v>368</v>
      </c>
    </row>
    <row r="1532" spans="1:11" hidden="1">
      <c r="A1532" s="131"/>
      <c r="B1532" s="103" t="s">
        <v>368</v>
      </c>
      <c r="C1532" s="169" t="s">
        <v>368</v>
      </c>
      <c r="D1532" s="152" t="s">
        <v>368</v>
      </c>
      <c r="E1532" s="145" t="s">
        <v>368</v>
      </c>
      <c r="F1532" s="153"/>
      <c r="G1532" s="152"/>
      <c r="H1532" s="103" t="s">
        <v>368</v>
      </c>
      <c r="I1532" s="131"/>
      <c r="J1532" s="129" t="s">
        <v>368</v>
      </c>
      <c r="K1532" s="129" t="s">
        <v>368</v>
      </c>
    </row>
    <row r="1533" spans="1:11" ht="13.5" hidden="1" thickBot="1">
      <c r="A1533" s="127"/>
      <c r="B1533" s="124" t="s">
        <v>368</v>
      </c>
      <c r="C1533" s="170" t="s">
        <v>368</v>
      </c>
      <c r="D1533" s="126" t="s">
        <v>368</v>
      </c>
      <c r="E1533" s="146" t="s">
        <v>368</v>
      </c>
      <c r="F1533" s="125"/>
      <c r="G1533" s="126"/>
      <c r="H1533" s="124" t="s">
        <v>368</v>
      </c>
      <c r="I1533" s="127"/>
      <c r="J1533" s="129" t="s">
        <v>368</v>
      </c>
      <c r="K1533" s="129" t="s">
        <v>368</v>
      </c>
    </row>
    <row r="1534" spans="1:11" ht="13.5" hidden="1" thickBot="1">
      <c r="A1534" s="141"/>
      <c r="B1534" s="141"/>
      <c r="C1534" s="141"/>
      <c r="D1534" s="141"/>
      <c r="E1534" s="132" t="s">
        <v>380</v>
      </c>
      <c r="F1534" s="120"/>
      <c r="G1534" s="120"/>
      <c r="H1534" s="120"/>
      <c r="I1534" s="120"/>
      <c r="J1534" s="140"/>
      <c r="K1534" s="135">
        <f>SUM(K1529:K1533)</f>
        <v>1200</v>
      </c>
    </row>
    <row r="1535" spans="1:11" ht="13.5" hidden="1" thickBot="1">
      <c r="A1535" s="141"/>
      <c r="B1535" s="141"/>
      <c r="C1535" s="141"/>
      <c r="D1535" s="141"/>
      <c r="E1535" s="132" t="s">
        <v>370</v>
      </c>
      <c r="F1535" s="120"/>
      <c r="G1535" s="120"/>
      <c r="H1535" s="137"/>
      <c r="I1535" s="137"/>
      <c r="J1535" s="140"/>
      <c r="K1535" s="155">
        <f>SUM(K1525:K1529)</f>
        <v>1200</v>
      </c>
    </row>
    <row r="1536" spans="1:11" hidden="1">
      <c r="A1536" s="141"/>
      <c r="B1536" s="141"/>
      <c r="C1536" s="141"/>
      <c r="D1536" s="141"/>
      <c r="E1536" s="119"/>
      <c r="F1536" s="119"/>
      <c r="G1536" s="119"/>
      <c r="H1536" s="119"/>
      <c r="I1536" s="119"/>
      <c r="J1536" s="148"/>
      <c r="K1536" s="149"/>
    </row>
    <row r="1537" spans="1:11" ht="13.5" hidden="1" thickBot="1">
      <c r="A1537" s="142" t="s">
        <v>371</v>
      </c>
      <c r="B1537" s="141"/>
      <c r="C1537" s="141"/>
      <c r="D1537" s="141"/>
      <c r="E1537" s="141"/>
      <c r="F1537" s="141"/>
      <c r="G1537" s="141"/>
      <c r="H1537" s="141"/>
      <c r="I1537" s="141"/>
      <c r="J1537" s="141"/>
      <c r="K1537" s="141"/>
    </row>
    <row r="1538" spans="1:11" ht="13.5" hidden="1" thickBot="1">
      <c r="A1538" s="104" t="s">
        <v>8</v>
      </c>
      <c r="B1538" s="596" t="s">
        <v>9</v>
      </c>
      <c r="C1538" s="596"/>
      <c r="D1538" s="597"/>
      <c r="E1538" s="598" t="s">
        <v>10</v>
      </c>
      <c r="F1538" s="600"/>
      <c r="G1538" s="622" t="s">
        <v>372</v>
      </c>
      <c r="H1538" s="604" t="s">
        <v>373</v>
      </c>
      <c r="I1538" s="604" t="s">
        <v>374</v>
      </c>
      <c r="J1538" s="604" t="s">
        <v>28</v>
      </c>
      <c r="K1538" s="604" t="s">
        <v>13</v>
      </c>
    </row>
    <row r="1539" spans="1:11" ht="13.5" hidden="1" thickBot="1">
      <c r="A1539" s="127" t="s">
        <v>15</v>
      </c>
      <c r="B1539" s="167" t="s">
        <v>16</v>
      </c>
      <c r="C1539" s="168" t="s">
        <v>17</v>
      </c>
      <c r="D1539" s="166" t="s">
        <v>18</v>
      </c>
      <c r="E1539" s="601"/>
      <c r="F1539" s="603"/>
      <c r="G1539" s="629"/>
      <c r="H1539" s="605"/>
      <c r="I1539" s="605"/>
      <c r="J1539" s="605"/>
      <c r="K1539" s="605"/>
    </row>
    <row r="1540" spans="1:11" hidden="1">
      <c r="A1540" s="648" t="s">
        <v>384</v>
      </c>
      <c r="B1540" s="649"/>
      <c r="C1540" s="649"/>
      <c r="D1540" s="649"/>
      <c r="E1540" s="649"/>
      <c r="F1540" s="650"/>
      <c r="G1540" s="123">
        <v>0.2</v>
      </c>
      <c r="H1540" s="122">
        <v>40</v>
      </c>
      <c r="I1540" s="150">
        <f>IF(A1540&gt;0,H1540*G1540,"")</f>
        <v>8</v>
      </c>
      <c r="J1540" s="144">
        <f>IF(A1540="","",VLOOKUP($A1540,TRANSTOTAL,3,FALSE))</f>
        <v>1670</v>
      </c>
      <c r="K1540" s="151">
        <f>IF(A1540&gt;0,J1540*I1540,"")</f>
        <v>13360</v>
      </c>
    </row>
    <row r="1541" spans="1:11" hidden="1">
      <c r="A1541" s="131"/>
      <c r="B1541" s="103" t="s">
        <v>368</v>
      </c>
      <c r="C1541" s="169" t="s">
        <v>368</v>
      </c>
      <c r="D1541" s="152" t="s">
        <v>368</v>
      </c>
      <c r="E1541" s="654" t="s">
        <v>368</v>
      </c>
      <c r="F1541" s="655"/>
      <c r="G1541" s="152"/>
      <c r="H1541" s="153"/>
      <c r="I1541" s="131"/>
      <c r="J1541" s="149"/>
      <c r="K1541" s="129" t="s">
        <v>368</v>
      </c>
    </row>
    <row r="1542" spans="1:11" hidden="1">
      <c r="A1542" s="131"/>
      <c r="B1542" s="103" t="s">
        <v>368</v>
      </c>
      <c r="C1542" s="169" t="s">
        <v>368</v>
      </c>
      <c r="D1542" s="152" t="s">
        <v>368</v>
      </c>
      <c r="E1542" s="145" t="s">
        <v>368</v>
      </c>
      <c r="F1542" s="152"/>
      <c r="G1542" s="152"/>
      <c r="H1542" s="153"/>
      <c r="I1542" s="131"/>
      <c r="J1542" s="149"/>
      <c r="K1542" s="129" t="s">
        <v>368</v>
      </c>
    </row>
    <row r="1543" spans="1:11" hidden="1">
      <c r="A1543" s="131"/>
      <c r="B1543" s="103" t="s">
        <v>368</v>
      </c>
      <c r="C1543" s="169" t="s">
        <v>368</v>
      </c>
      <c r="D1543" s="152" t="s">
        <v>368</v>
      </c>
      <c r="E1543" s="145" t="s">
        <v>368</v>
      </c>
      <c r="F1543" s="152"/>
      <c r="G1543" s="152"/>
      <c r="H1543" s="153"/>
      <c r="I1543" s="131"/>
      <c r="J1543" s="149"/>
      <c r="K1543" s="129" t="s">
        <v>368</v>
      </c>
    </row>
    <row r="1544" spans="1:11" ht="13.5" hidden="1" thickBot="1">
      <c r="A1544" s="127"/>
      <c r="B1544" s="124" t="s">
        <v>368</v>
      </c>
      <c r="C1544" s="170" t="s">
        <v>368</v>
      </c>
      <c r="D1544" s="126" t="s">
        <v>368</v>
      </c>
      <c r="E1544" s="146" t="s">
        <v>368</v>
      </c>
      <c r="F1544" s="126"/>
      <c r="G1544" s="126"/>
      <c r="H1544" s="125" t="s">
        <v>368</v>
      </c>
      <c r="I1544" s="127"/>
      <c r="J1544" s="173" t="s">
        <v>368</v>
      </c>
      <c r="K1544" s="155" t="s">
        <v>368</v>
      </c>
    </row>
    <row r="1545" spans="1:11" ht="13.5" hidden="1" thickBot="1">
      <c r="A1545" s="141"/>
      <c r="B1545" s="141"/>
      <c r="C1545" s="141"/>
      <c r="D1545" s="141"/>
      <c r="E1545" s="132" t="s">
        <v>375</v>
      </c>
      <c r="F1545" s="120"/>
      <c r="G1545" s="120"/>
      <c r="H1545" s="137"/>
      <c r="I1545" s="137"/>
      <c r="J1545" s="140"/>
      <c r="K1545" s="135">
        <f>K1540</f>
        <v>13360</v>
      </c>
    </row>
    <row r="1546" spans="1:11" ht="13.5" hidden="1" thickBot="1">
      <c r="A1546" s="141"/>
      <c r="B1546" s="141"/>
      <c r="C1546" s="141"/>
      <c r="D1546" s="141"/>
      <c r="E1546" s="132" t="s">
        <v>376</v>
      </c>
      <c r="F1546" s="120"/>
      <c r="G1546" s="120"/>
      <c r="H1546" s="137"/>
      <c r="I1546" s="137"/>
      <c r="J1546" s="140"/>
      <c r="K1546" s="135">
        <f>K1545</f>
        <v>13360</v>
      </c>
    </row>
    <row r="1547" spans="1:11" hidden="1">
      <c r="A1547" s="141"/>
      <c r="B1547" s="141"/>
      <c r="C1547" s="141"/>
      <c r="D1547" s="141"/>
      <c r="E1547" s="119"/>
      <c r="F1547" s="119"/>
      <c r="G1547" s="119"/>
      <c r="H1547" s="119"/>
      <c r="I1547" s="119"/>
      <c r="J1547" s="119"/>
      <c r="K1547" s="119"/>
    </row>
    <row r="1548" spans="1:11" ht="13.5" hidden="1" thickBot="1">
      <c r="A1548" s="142" t="s">
        <v>26</v>
      </c>
      <c r="B1548" s="141"/>
      <c r="C1548" s="141"/>
      <c r="D1548" s="141"/>
      <c r="E1548" s="141"/>
      <c r="F1548" s="141"/>
      <c r="G1548" s="141"/>
      <c r="H1548" s="141"/>
      <c r="I1548" s="141"/>
      <c r="J1548" s="141"/>
      <c r="K1548" s="141"/>
    </row>
    <row r="1549" spans="1:11" ht="13.5" hidden="1" thickBot="1">
      <c r="A1549" s="104" t="s">
        <v>8</v>
      </c>
      <c r="B1549" s="596" t="s">
        <v>9</v>
      </c>
      <c r="C1549" s="596"/>
      <c r="D1549" s="597"/>
      <c r="E1549" s="598" t="s">
        <v>10</v>
      </c>
      <c r="F1549" s="599"/>
      <c r="G1549" s="600"/>
      <c r="H1549" s="599" t="s">
        <v>11</v>
      </c>
      <c r="I1549" s="604" t="s">
        <v>27</v>
      </c>
      <c r="J1549" s="599" t="s">
        <v>28</v>
      </c>
      <c r="K1549" s="604" t="s">
        <v>14</v>
      </c>
    </row>
    <row r="1550" spans="1:11" ht="13.5" hidden="1" thickBot="1">
      <c r="A1550" s="127" t="s">
        <v>15</v>
      </c>
      <c r="B1550" s="167" t="s">
        <v>16</v>
      </c>
      <c r="C1550" s="168" t="s">
        <v>17</v>
      </c>
      <c r="D1550" s="166" t="s">
        <v>18</v>
      </c>
      <c r="E1550" s="601"/>
      <c r="F1550" s="602"/>
      <c r="G1550" s="603"/>
      <c r="H1550" s="602"/>
      <c r="I1550" s="605"/>
      <c r="J1550" s="602"/>
      <c r="K1550" s="605"/>
    </row>
    <row r="1551" spans="1:11" hidden="1">
      <c r="A1551" s="104">
        <v>10</v>
      </c>
      <c r="B1551" s="103">
        <v>4</v>
      </c>
      <c r="C1551" s="169">
        <v>10</v>
      </c>
      <c r="D1551" s="152">
        <v>4</v>
      </c>
      <c r="E1551" s="145" t="s">
        <v>398</v>
      </c>
      <c r="F1551" s="153"/>
      <c r="G1551" s="152"/>
      <c r="H1551" s="103" t="s">
        <v>178</v>
      </c>
      <c r="I1551" s="104">
        <v>1</v>
      </c>
      <c r="J1551" s="129">
        <v>17633</v>
      </c>
      <c r="K1551" s="129">
        <f>J1551*I1551</f>
        <v>17633</v>
      </c>
    </row>
    <row r="1552" spans="1:11" hidden="1">
      <c r="A1552" s="131"/>
      <c r="B1552" s="103" t="s">
        <v>368</v>
      </c>
      <c r="C1552" s="169" t="s">
        <v>368</v>
      </c>
      <c r="D1552" s="152" t="s">
        <v>368</v>
      </c>
      <c r="E1552" s="145" t="s">
        <v>368</v>
      </c>
      <c r="F1552" s="153"/>
      <c r="G1552" s="152"/>
      <c r="H1552" s="103" t="s">
        <v>368</v>
      </c>
      <c r="I1552" s="131"/>
      <c r="J1552" s="129" t="s">
        <v>368</v>
      </c>
      <c r="K1552" s="129" t="s">
        <v>368</v>
      </c>
    </row>
    <row r="1553" spans="1:11" hidden="1">
      <c r="A1553" s="131"/>
      <c r="B1553" s="103" t="s">
        <v>368</v>
      </c>
      <c r="C1553" s="169" t="s">
        <v>368</v>
      </c>
      <c r="D1553" s="152" t="s">
        <v>368</v>
      </c>
      <c r="E1553" s="145" t="s">
        <v>368</v>
      </c>
      <c r="F1553" s="153"/>
      <c r="G1553" s="152"/>
      <c r="H1553" s="103" t="s">
        <v>368</v>
      </c>
      <c r="I1553" s="131"/>
      <c r="J1553" s="129" t="s">
        <v>368</v>
      </c>
      <c r="K1553" s="129" t="s">
        <v>368</v>
      </c>
    </row>
    <row r="1554" spans="1:11" hidden="1">
      <c r="A1554" s="131"/>
      <c r="B1554" s="103" t="s">
        <v>368</v>
      </c>
      <c r="C1554" s="169" t="s">
        <v>368</v>
      </c>
      <c r="D1554" s="152" t="s">
        <v>368</v>
      </c>
      <c r="E1554" s="145" t="s">
        <v>368</v>
      </c>
      <c r="F1554" s="153"/>
      <c r="G1554" s="152"/>
      <c r="H1554" s="103" t="s">
        <v>368</v>
      </c>
      <c r="I1554" s="131"/>
      <c r="J1554" s="129" t="s">
        <v>368</v>
      </c>
      <c r="K1554" s="129" t="s">
        <v>368</v>
      </c>
    </row>
    <row r="1555" spans="1:11" hidden="1">
      <c r="A1555" s="131"/>
      <c r="B1555" s="103" t="s">
        <v>368</v>
      </c>
      <c r="C1555" s="169" t="s">
        <v>368</v>
      </c>
      <c r="D1555" s="152" t="s">
        <v>368</v>
      </c>
      <c r="E1555" s="145" t="s">
        <v>368</v>
      </c>
      <c r="F1555" s="153"/>
      <c r="G1555" s="152"/>
      <c r="H1555" s="103" t="s">
        <v>368</v>
      </c>
      <c r="I1555" s="131"/>
      <c r="J1555" s="129" t="s">
        <v>368</v>
      </c>
      <c r="K1555" s="129" t="s">
        <v>368</v>
      </c>
    </row>
    <row r="1556" spans="1:11" hidden="1">
      <c r="A1556" s="131"/>
      <c r="B1556" s="103" t="s">
        <v>368</v>
      </c>
      <c r="C1556" s="169" t="s">
        <v>368</v>
      </c>
      <c r="D1556" s="152" t="s">
        <v>368</v>
      </c>
      <c r="E1556" s="145" t="s">
        <v>368</v>
      </c>
      <c r="F1556" s="153"/>
      <c r="G1556" s="152"/>
      <c r="H1556" s="103" t="s">
        <v>368</v>
      </c>
      <c r="I1556" s="131"/>
      <c r="J1556" s="129" t="s">
        <v>368</v>
      </c>
      <c r="K1556" s="129" t="s">
        <v>368</v>
      </c>
    </row>
    <row r="1557" spans="1:11" hidden="1">
      <c r="A1557" s="131"/>
      <c r="B1557" s="103" t="s">
        <v>368</v>
      </c>
      <c r="C1557" s="169" t="s">
        <v>368</v>
      </c>
      <c r="D1557" s="152" t="s">
        <v>368</v>
      </c>
      <c r="E1557" s="145" t="s">
        <v>368</v>
      </c>
      <c r="F1557" s="153"/>
      <c r="G1557" s="152"/>
      <c r="H1557" s="103" t="s">
        <v>368</v>
      </c>
      <c r="I1557" s="131"/>
      <c r="J1557" s="129" t="s">
        <v>368</v>
      </c>
      <c r="K1557" s="129" t="s">
        <v>368</v>
      </c>
    </row>
    <row r="1558" spans="1:11" hidden="1">
      <c r="A1558" s="131"/>
      <c r="B1558" s="103" t="s">
        <v>368</v>
      </c>
      <c r="C1558" s="169" t="s">
        <v>368</v>
      </c>
      <c r="D1558" s="152" t="s">
        <v>368</v>
      </c>
      <c r="E1558" s="145" t="s">
        <v>368</v>
      </c>
      <c r="F1558" s="153"/>
      <c r="G1558" s="152"/>
      <c r="H1558" s="103" t="s">
        <v>368</v>
      </c>
      <c r="I1558" s="131"/>
      <c r="J1558" s="129" t="s">
        <v>368</v>
      </c>
      <c r="K1558" s="129" t="s">
        <v>368</v>
      </c>
    </row>
    <row r="1559" spans="1:11" hidden="1">
      <c r="A1559" s="131"/>
      <c r="B1559" s="103" t="s">
        <v>368</v>
      </c>
      <c r="C1559" s="169" t="s">
        <v>368</v>
      </c>
      <c r="D1559" s="152" t="s">
        <v>368</v>
      </c>
      <c r="E1559" s="145" t="s">
        <v>368</v>
      </c>
      <c r="F1559" s="153"/>
      <c r="G1559" s="152"/>
      <c r="H1559" s="103" t="s">
        <v>368</v>
      </c>
      <c r="I1559" s="131"/>
      <c r="J1559" s="129" t="s">
        <v>368</v>
      </c>
      <c r="K1559" s="129" t="s">
        <v>368</v>
      </c>
    </row>
    <row r="1560" spans="1:11" ht="13.5" hidden="1" thickBot="1">
      <c r="A1560" s="127"/>
      <c r="B1560" s="124" t="s">
        <v>368</v>
      </c>
      <c r="C1560" s="170" t="s">
        <v>368</v>
      </c>
      <c r="D1560" s="126" t="s">
        <v>368</v>
      </c>
      <c r="E1560" s="146" t="s">
        <v>368</v>
      </c>
      <c r="F1560" s="125"/>
      <c r="G1560" s="126"/>
      <c r="H1560" s="124" t="s">
        <v>368</v>
      </c>
      <c r="I1560" s="127"/>
      <c r="J1560" s="155" t="s">
        <v>368</v>
      </c>
      <c r="K1560" s="155" t="s">
        <v>368</v>
      </c>
    </row>
    <row r="1561" spans="1:11" ht="13.5" hidden="1" thickBot="1">
      <c r="A1561" s="141"/>
      <c r="B1561" s="141"/>
      <c r="C1561" s="141"/>
      <c r="D1561" s="141"/>
      <c r="E1561" s="132" t="s">
        <v>29</v>
      </c>
      <c r="F1561" s="120"/>
      <c r="G1561" s="120"/>
      <c r="H1561" s="120"/>
      <c r="I1561" s="120"/>
      <c r="J1561" s="134"/>
      <c r="K1561" s="155">
        <f>SUM(K1551:K1555)</f>
        <v>17633</v>
      </c>
    </row>
    <row r="1562" spans="1:11" ht="13.5" hidden="1" thickBot="1">
      <c r="A1562" s="141"/>
      <c r="B1562" s="141"/>
      <c r="C1562" s="141"/>
      <c r="D1562" s="141"/>
      <c r="E1562" s="132" t="s">
        <v>30</v>
      </c>
      <c r="F1562" s="120"/>
      <c r="G1562" s="120"/>
      <c r="H1562" s="137"/>
      <c r="I1562" s="137"/>
      <c r="J1562" s="140"/>
      <c r="K1562" s="135">
        <v>9950</v>
      </c>
    </row>
    <row r="1563" spans="1:11" ht="13.5" hidden="1" thickBot="1">
      <c r="A1563" s="141"/>
      <c r="B1563" s="141"/>
      <c r="C1563" s="141"/>
      <c r="D1563" s="141"/>
      <c r="E1563" s="141"/>
      <c r="F1563" s="141"/>
      <c r="G1563" s="141"/>
      <c r="H1563" s="141"/>
      <c r="I1563" s="141"/>
      <c r="J1563" s="139"/>
      <c r="K1563" s="156"/>
    </row>
    <row r="1564" spans="1:11" ht="13.5" hidden="1" thickBot="1">
      <c r="A1564" s="141"/>
      <c r="B1564" s="141"/>
      <c r="C1564" s="141"/>
      <c r="D1564" s="141"/>
      <c r="E1564" s="174" t="s">
        <v>31</v>
      </c>
      <c r="F1564" s="175"/>
      <c r="G1564" s="175"/>
      <c r="H1564" s="175"/>
      <c r="I1564" s="175"/>
      <c r="J1564" s="612">
        <f>K1524+K1561+K1546</f>
        <v>545472</v>
      </c>
      <c r="K1564" s="613"/>
    </row>
    <row r="1565" spans="1:11" ht="13.5" hidden="1" thickBot="1">
      <c r="A1565" s="141"/>
      <c r="B1565" s="141"/>
      <c r="C1565" s="141"/>
      <c r="D1565" s="141"/>
      <c r="E1565" s="112" t="s">
        <v>32</v>
      </c>
      <c r="F1565" s="157"/>
      <c r="G1565" s="157"/>
      <c r="H1565" s="158">
        <v>0.35</v>
      </c>
      <c r="I1565" s="157"/>
      <c r="J1565" s="612">
        <f>J1564*0.3</f>
        <v>163641.60000000001</v>
      </c>
      <c r="K1565" s="613"/>
    </row>
    <row r="1566" spans="1:11" ht="13.5" hidden="1" thickBot="1">
      <c r="A1566" s="141"/>
      <c r="B1566" s="141"/>
      <c r="C1566" s="141"/>
      <c r="D1566" s="141"/>
      <c r="E1566" s="160" t="s">
        <v>33</v>
      </c>
      <c r="F1566" s="161"/>
      <c r="G1566" s="161"/>
      <c r="H1566" s="161"/>
      <c r="I1566" s="161"/>
      <c r="J1566" s="612">
        <f>SUM(J1564:K1565)</f>
        <v>709113.6</v>
      </c>
      <c r="K1566" s="613"/>
    </row>
    <row r="1567" spans="1:11" ht="13.5" hidden="1" thickBot="1"/>
    <row r="1568" spans="1:11" ht="18" hidden="1">
      <c r="A1568" s="630"/>
      <c r="B1568" s="631"/>
      <c r="C1568" s="632"/>
      <c r="D1568" s="639" t="s">
        <v>0</v>
      </c>
      <c r="E1568" s="640"/>
      <c r="F1568" s="640"/>
      <c r="G1568" s="640"/>
      <c r="H1568" s="640"/>
      <c r="I1568" s="640"/>
      <c r="J1568" s="640"/>
      <c r="K1568" s="640"/>
    </row>
    <row r="1569" spans="1:11" ht="13.5" hidden="1" thickBot="1">
      <c r="A1569" s="633"/>
      <c r="B1569" s="634"/>
      <c r="C1569" s="635"/>
      <c r="D1569" s="106"/>
      <c r="E1569" s="107"/>
      <c r="F1569" s="107"/>
      <c r="G1569" s="107"/>
      <c r="H1569" s="107"/>
      <c r="I1569" s="107"/>
      <c r="J1569" s="107"/>
      <c r="K1569" s="107"/>
    </row>
    <row r="1570" spans="1:11" ht="15" hidden="1" thickBot="1">
      <c r="A1570" s="633"/>
      <c r="B1570" s="634"/>
      <c r="C1570" s="635"/>
      <c r="D1570" s="641" t="str">
        <f>D1503</f>
        <v>MUNICIPIO DE RIONEGRO</v>
      </c>
      <c r="E1570" s="642"/>
      <c r="F1570" s="642"/>
      <c r="G1570" s="642"/>
      <c r="H1570" s="642"/>
      <c r="I1570" s="642"/>
      <c r="J1570" s="643"/>
      <c r="K1570" s="108" t="s">
        <v>1</v>
      </c>
    </row>
    <row r="1571" spans="1:11" ht="13.5" hidden="1" thickBot="1">
      <c r="A1571" s="636"/>
      <c r="B1571" s="637"/>
      <c r="C1571" s="638"/>
      <c r="D1571" s="644" t="str">
        <f>D1504</f>
        <v xml:space="preserve">REPOSICION SISTEMA DE ACUEDUCTO  CORREGIMIENTO LLANO DE PALMAS
</v>
      </c>
      <c r="E1571" s="645"/>
      <c r="F1571" s="645"/>
      <c r="G1571" s="645"/>
      <c r="H1571" s="645"/>
      <c r="I1571" s="645"/>
      <c r="J1571" s="646"/>
      <c r="K1571" s="109">
        <f>K1504</f>
        <v>41202</v>
      </c>
    </row>
    <row r="1572" spans="1:11" ht="13.5" hidden="1" thickBot="1">
      <c r="A1572" s="647" t="s">
        <v>233</v>
      </c>
      <c r="B1572" s="626"/>
      <c r="C1572" s="624" t="s">
        <v>401</v>
      </c>
      <c r="D1572" s="624"/>
      <c r="E1572" s="624"/>
      <c r="F1572" s="624"/>
      <c r="G1572" s="625"/>
      <c r="H1572" s="626"/>
      <c r="I1572" s="626"/>
      <c r="J1572" s="163"/>
      <c r="K1572" s="111" t="s">
        <v>3</v>
      </c>
    </row>
    <row r="1573" spans="1:11" ht="13.5" hidden="1" thickBot="1">
      <c r="A1573" s="112" t="s">
        <v>4</v>
      </c>
      <c r="B1573" s="726"/>
      <c r="C1573" s="727"/>
      <c r="D1573" s="112" t="s">
        <v>5</v>
      </c>
      <c r="E1573" s="114"/>
      <c r="F1573" s="115" t="s">
        <v>426</v>
      </c>
      <c r="G1573" s="114"/>
      <c r="H1573" s="114"/>
      <c r="I1573" s="114"/>
      <c r="J1573" s="116"/>
      <c r="K1573" s="113" t="s">
        <v>94</v>
      </c>
    </row>
    <row r="1574" spans="1:11" hidden="1">
      <c r="A1574" s="117"/>
      <c r="B1574" s="117"/>
      <c r="C1574" s="117"/>
      <c r="D1574" s="117"/>
      <c r="E1574" s="117"/>
      <c r="F1574" s="117"/>
      <c r="G1574" s="117"/>
      <c r="H1574" s="117"/>
      <c r="I1574" s="117"/>
      <c r="J1574" s="117"/>
      <c r="K1574" s="117"/>
    </row>
    <row r="1575" spans="1:11" ht="13.5" hidden="1" thickBot="1">
      <c r="A1575" s="165" t="s">
        <v>7</v>
      </c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20"/>
    </row>
    <row r="1576" spans="1:11" ht="13.5" hidden="1" thickBot="1">
      <c r="A1576" s="104" t="s">
        <v>8</v>
      </c>
      <c r="B1576" s="596" t="s">
        <v>9</v>
      </c>
      <c r="C1576" s="596"/>
      <c r="D1576" s="597"/>
      <c r="E1576" s="598" t="s">
        <v>10</v>
      </c>
      <c r="F1576" s="599"/>
      <c r="G1576" s="600"/>
      <c r="H1576" s="599" t="s">
        <v>11</v>
      </c>
      <c r="I1576" s="604" t="s">
        <v>12</v>
      </c>
      <c r="J1576" s="599" t="s">
        <v>13</v>
      </c>
      <c r="K1576" s="604" t="s">
        <v>14</v>
      </c>
    </row>
    <row r="1577" spans="1:11" ht="13.5" hidden="1" thickBot="1">
      <c r="A1577" s="127" t="s">
        <v>15</v>
      </c>
      <c r="B1577" s="167" t="s">
        <v>16</v>
      </c>
      <c r="C1577" s="168" t="s">
        <v>17</v>
      </c>
      <c r="D1577" s="166" t="s">
        <v>18</v>
      </c>
      <c r="E1577" s="601"/>
      <c r="F1577" s="602"/>
      <c r="G1577" s="603"/>
      <c r="H1577" s="602"/>
      <c r="I1577" s="605"/>
      <c r="J1577" s="602"/>
      <c r="K1577" s="605"/>
    </row>
    <row r="1578" spans="1:11" hidden="1">
      <c r="A1578" s="104"/>
      <c r="B1578" s="103"/>
      <c r="C1578" s="169"/>
      <c r="D1578" s="152"/>
      <c r="E1578" s="145" t="s">
        <v>427</v>
      </c>
      <c r="F1578" s="153"/>
      <c r="G1578" s="152"/>
      <c r="H1578" s="103" t="s">
        <v>94</v>
      </c>
      <c r="I1578" s="104">
        <v>1</v>
      </c>
      <c r="J1578" s="129">
        <v>84465</v>
      </c>
      <c r="K1578" s="129">
        <f>J1578*I1578</f>
        <v>84465</v>
      </c>
    </row>
    <row r="1579" spans="1:11" hidden="1">
      <c r="A1579" s="131"/>
      <c r="B1579" s="103" t="s">
        <v>368</v>
      </c>
      <c r="C1579" s="169" t="s">
        <v>368</v>
      </c>
      <c r="D1579" s="152" t="s">
        <v>368</v>
      </c>
      <c r="E1579" s="1" t="s">
        <v>403</v>
      </c>
      <c r="F1579" s="153"/>
      <c r="G1579" s="152"/>
      <c r="H1579" s="103" t="s">
        <v>94</v>
      </c>
      <c r="I1579" s="131">
        <v>0.02</v>
      </c>
      <c r="J1579" s="129">
        <v>19140</v>
      </c>
      <c r="K1579" s="129">
        <f>J1579*I1579</f>
        <v>382.8</v>
      </c>
    </row>
    <row r="1580" spans="1:11" hidden="1">
      <c r="A1580" s="131"/>
      <c r="B1580" s="103" t="s">
        <v>368</v>
      </c>
      <c r="C1580" s="169" t="s">
        <v>368</v>
      </c>
      <c r="D1580" s="152" t="s">
        <v>368</v>
      </c>
      <c r="E1580" s="145" t="s">
        <v>368</v>
      </c>
      <c r="F1580" s="153"/>
      <c r="G1580" s="152"/>
      <c r="H1580" s="103" t="s">
        <v>368</v>
      </c>
      <c r="I1580" s="131"/>
      <c r="J1580" s="129" t="s">
        <v>368</v>
      </c>
      <c r="K1580" s="129" t="s">
        <v>368</v>
      </c>
    </row>
    <row r="1581" spans="1:11" hidden="1">
      <c r="A1581" s="131"/>
      <c r="B1581" s="103" t="s">
        <v>368</v>
      </c>
      <c r="C1581" s="169" t="s">
        <v>368</v>
      </c>
      <c r="D1581" s="152" t="s">
        <v>368</v>
      </c>
      <c r="E1581" s="145" t="s">
        <v>368</v>
      </c>
      <c r="F1581" s="153"/>
      <c r="G1581" s="152"/>
      <c r="H1581" s="103" t="s">
        <v>368</v>
      </c>
      <c r="I1581" s="131"/>
      <c r="J1581" s="129" t="s">
        <v>368</v>
      </c>
      <c r="K1581" s="129" t="s">
        <v>368</v>
      </c>
    </row>
    <row r="1582" spans="1:11" hidden="1">
      <c r="A1582" s="131"/>
      <c r="B1582" s="103" t="s">
        <v>368</v>
      </c>
      <c r="C1582" s="169" t="s">
        <v>368</v>
      </c>
      <c r="D1582" s="152" t="s">
        <v>368</v>
      </c>
      <c r="E1582" s="145" t="s">
        <v>368</v>
      </c>
      <c r="F1582" s="153"/>
      <c r="G1582" s="152"/>
      <c r="H1582" s="103" t="s">
        <v>368</v>
      </c>
      <c r="I1582" s="131"/>
      <c r="J1582" s="129" t="s">
        <v>368</v>
      </c>
      <c r="K1582" s="129" t="s">
        <v>368</v>
      </c>
    </row>
    <row r="1583" spans="1:11" hidden="1">
      <c r="A1583" s="131"/>
      <c r="B1583" s="103" t="s">
        <v>368</v>
      </c>
      <c r="C1583" s="169" t="s">
        <v>368</v>
      </c>
      <c r="D1583" s="152" t="s">
        <v>368</v>
      </c>
      <c r="E1583" s="145" t="s">
        <v>368</v>
      </c>
      <c r="F1583" s="153"/>
      <c r="G1583" s="152"/>
      <c r="H1583" s="103" t="s">
        <v>368</v>
      </c>
      <c r="I1583" s="131"/>
      <c r="J1583" s="129" t="s">
        <v>368</v>
      </c>
      <c r="K1583" s="129" t="s">
        <v>368</v>
      </c>
    </row>
    <row r="1584" spans="1:11" hidden="1">
      <c r="A1584" s="131"/>
      <c r="B1584" s="103" t="s">
        <v>368</v>
      </c>
      <c r="C1584" s="169" t="s">
        <v>368</v>
      </c>
      <c r="D1584" s="152" t="s">
        <v>368</v>
      </c>
      <c r="E1584" s="145" t="s">
        <v>368</v>
      </c>
      <c r="F1584" s="153"/>
      <c r="G1584" s="152"/>
      <c r="H1584" s="103" t="s">
        <v>368</v>
      </c>
      <c r="I1584" s="131"/>
      <c r="J1584" s="129" t="s">
        <v>368</v>
      </c>
      <c r="K1584" s="129" t="s">
        <v>368</v>
      </c>
    </row>
    <row r="1585" spans="1:11" hidden="1">
      <c r="A1585" s="131"/>
      <c r="B1585" s="103" t="s">
        <v>368</v>
      </c>
      <c r="C1585" s="169" t="s">
        <v>368</v>
      </c>
      <c r="D1585" s="152" t="s">
        <v>368</v>
      </c>
      <c r="E1585" s="145" t="s">
        <v>368</v>
      </c>
      <c r="F1585" s="153"/>
      <c r="G1585" s="152"/>
      <c r="H1585" s="103" t="s">
        <v>368</v>
      </c>
      <c r="I1585" s="131"/>
      <c r="J1585" s="129" t="s">
        <v>368</v>
      </c>
      <c r="K1585" s="129" t="s">
        <v>368</v>
      </c>
    </row>
    <row r="1586" spans="1:11" hidden="1">
      <c r="A1586" s="131"/>
      <c r="B1586" s="103" t="s">
        <v>368</v>
      </c>
      <c r="C1586" s="169" t="s">
        <v>368</v>
      </c>
      <c r="D1586" s="152" t="s">
        <v>368</v>
      </c>
      <c r="E1586" s="145" t="s">
        <v>368</v>
      </c>
      <c r="F1586" s="153"/>
      <c r="G1586" s="152"/>
      <c r="H1586" s="103" t="s">
        <v>368</v>
      </c>
      <c r="I1586" s="131"/>
      <c r="J1586" s="129" t="s">
        <v>368</v>
      </c>
      <c r="K1586" s="129" t="s">
        <v>368</v>
      </c>
    </row>
    <row r="1587" spans="1:11" ht="13.5" hidden="1" thickBot="1">
      <c r="A1587" s="127"/>
      <c r="B1587" s="124" t="s">
        <v>368</v>
      </c>
      <c r="C1587" s="170" t="s">
        <v>368</v>
      </c>
      <c r="D1587" s="126" t="s">
        <v>368</v>
      </c>
      <c r="E1587" s="146" t="s">
        <v>368</v>
      </c>
      <c r="F1587" s="125"/>
      <c r="G1587" s="126"/>
      <c r="H1587" s="124" t="s">
        <v>368</v>
      </c>
      <c r="I1587" s="127"/>
      <c r="J1587" s="155" t="s">
        <v>368</v>
      </c>
      <c r="K1587" s="155" t="s">
        <v>368</v>
      </c>
    </row>
    <row r="1588" spans="1:11" ht="13.5" hidden="1" thickBot="1">
      <c r="A1588" s="119"/>
      <c r="B1588" s="119"/>
      <c r="C1588" s="119"/>
      <c r="D1588" s="119"/>
      <c r="E1588" s="130" t="s">
        <v>19</v>
      </c>
      <c r="F1588" s="119"/>
      <c r="G1588" s="119"/>
      <c r="H1588" s="120"/>
      <c r="I1588" s="120"/>
      <c r="J1588" s="134"/>
      <c r="K1588" s="155">
        <f>SUM(K1578:K1582)</f>
        <v>84847.8</v>
      </c>
    </row>
    <row r="1589" spans="1:11" ht="13.5" hidden="1" thickBot="1">
      <c r="A1589" s="119"/>
      <c r="B1589" s="119"/>
      <c r="C1589" s="119"/>
      <c r="D1589" s="119"/>
      <c r="E1589" s="136" t="s">
        <v>20</v>
      </c>
      <c r="F1589" s="137"/>
      <c r="G1589" s="137"/>
      <c r="H1589" s="137"/>
      <c r="I1589" s="138">
        <v>0.05</v>
      </c>
      <c r="J1589" s="139"/>
      <c r="K1589" s="135">
        <f>K1588*0.05</f>
        <v>4242.3900000000003</v>
      </c>
    </row>
    <row r="1590" spans="1:11" ht="13.5" hidden="1" thickBot="1">
      <c r="A1590" s="119"/>
      <c r="B1590" s="141"/>
      <c r="C1590" s="141"/>
      <c r="D1590" s="141"/>
      <c r="E1590" s="132" t="s">
        <v>21</v>
      </c>
      <c r="F1590" s="120"/>
      <c r="G1590" s="120"/>
      <c r="H1590" s="137"/>
      <c r="I1590" s="137"/>
      <c r="J1590" s="140"/>
      <c r="K1590" s="135">
        <f>K1589+K1588</f>
        <v>89090.19</v>
      </c>
    </row>
    <row r="1591" spans="1:11" ht="13.5" hidden="1" thickBot="1">
      <c r="A1591" s="119"/>
      <c r="B1591" s="141"/>
      <c r="C1591" s="141"/>
      <c r="D1591" s="141"/>
      <c r="E1591" s="132" t="s">
        <v>22</v>
      </c>
      <c r="F1591" s="120"/>
      <c r="G1591" s="120"/>
      <c r="H1591" s="137"/>
      <c r="I1591" s="137"/>
      <c r="J1591" s="140"/>
      <c r="K1591" s="135">
        <f>K1590</f>
        <v>89090.19</v>
      </c>
    </row>
    <row r="1592" spans="1:11" hidden="1">
      <c r="A1592" s="119"/>
      <c r="B1592" s="141"/>
      <c r="C1592" s="141"/>
      <c r="D1592" s="141"/>
      <c r="E1592" s="141"/>
      <c r="F1592" s="141"/>
      <c r="G1592" s="141"/>
      <c r="H1592" s="141"/>
      <c r="I1592" s="141"/>
      <c r="J1592" s="141"/>
      <c r="K1592" s="141"/>
    </row>
    <row r="1593" spans="1:11" ht="13.5" hidden="1" thickBot="1">
      <c r="A1593" s="142" t="s">
        <v>369</v>
      </c>
      <c r="B1593" s="141"/>
      <c r="C1593" s="141"/>
      <c r="D1593" s="141"/>
      <c r="E1593" s="141"/>
      <c r="F1593" s="141"/>
      <c r="G1593" s="141"/>
      <c r="H1593" s="141"/>
      <c r="I1593" s="141"/>
      <c r="J1593" s="141"/>
      <c r="K1593" s="141"/>
    </row>
    <row r="1594" spans="1:11" ht="13.5" hidden="1" thickBot="1">
      <c r="A1594" s="104" t="s">
        <v>8</v>
      </c>
      <c r="B1594" s="596" t="s">
        <v>9</v>
      </c>
      <c r="C1594" s="596"/>
      <c r="D1594" s="597"/>
      <c r="E1594" s="598" t="s">
        <v>10</v>
      </c>
      <c r="F1594" s="599"/>
      <c r="G1594" s="600"/>
      <c r="H1594" s="599" t="s">
        <v>11</v>
      </c>
      <c r="I1594" s="604" t="s">
        <v>12</v>
      </c>
      <c r="J1594" s="599" t="s">
        <v>13</v>
      </c>
      <c r="K1594" s="604" t="s">
        <v>14</v>
      </c>
    </row>
    <row r="1595" spans="1:11" ht="13.5" hidden="1" thickBot="1">
      <c r="A1595" s="127" t="s">
        <v>15</v>
      </c>
      <c r="B1595" s="167" t="s">
        <v>16</v>
      </c>
      <c r="C1595" s="168" t="s">
        <v>17</v>
      </c>
      <c r="D1595" s="166" t="s">
        <v>18</v>
      </c>
      <c r="E1595" s="601"/>
      <c r="F1595" s="602"/>
      <c r="G1595" s="603"/>
      <c r="H1595" s="602"/>
      <c r="I1595" s="605"/>
      <c r="J1595" s="602"/>
      <c r="K1595" s="605"/>
    </row>
    <row r="1596" spans="1:11" hidden="1">
      <c r="A1596" s="104">
        <v>2</v>
      </c>
      <c r="B1596" s="103">
        <v>1</v>
      </c>
      <c r="C1596" s="169">
        <v>2</v>
      </c>
      <c r="D1596" s="152">
        <v>1</v>
      </c>
      <c r="E1596" s="145" t="s">
        <v>80</v>
      </c>
      <c r="F1596" s="153"/>
      <c r="G1596" s="152"/>
      <c r="H1596" s="103" t="s">
        <v>79</v>
      </c>
      <c r="I1596" s="104">
        <v>0.5</v>
      </c>
      <c r="J1596" s="129">
        <v>1200</v>
      </c>
      <c r="K1596" s="129">
        <f>J1596*I1596</f>
        <v>600</v>
      </c>
    </row>
    <row r="1597" spans="1:11" hidden="1">
      <c r="A1597" s="131"/>
      <c r="B1597" s="103" t="s">
        <v>368</v>
      </c>
      <c r="C1597" s="169" t="s">
        <v>368</v>
      </c>
      <c r="D1597" s="152" t="s">
        <v>368</v>
      </c>
      <c r="E1597" s="145" t="s">
        <v>368</v>
      </c>
      <c r="F1597" s="153"/>
      <c r="G1597" s="152"/>
      <c r="H1597" s="103" t="s">
        <v>368</v>
      </c>
      <c r="I1597" s="131"/>
      <c r="J1597" s="129" t="s">
        <v>368</v>
      </c>
      <c r="K1597" s="129" t="s">
        <v>368</v>
      </c>
    </row>
    <row r="1598" spans="1:11" hidden="1">
      <c r="A1598" s="131"/>
      <c r="B1598" s="103" t="s">
        <v>368</v>
      </c>
      <c r="C1598" s="169" t="s">
        <v>368</v>
      </c>
      <c r="D1598" s="152" t="s">
        <v>368</v>
      </c>
      <c r="E1598" s="145" t="s">
        <v>368</v>
      </c>
      <c r="F1598" s="153"/>
      <c r="G1598" s="152"/>
      <c r="H1598" s="103" t="s">
        <v>368</v>
      </c>
      <c r="I1598" s="131"/>
      <c r="J1598" s="129" t="s">
        <v>368</v>
      </c>
      <c r="K1598" s="129" t="s">
        <v>368</v>
      </c>
    </row>
    <row r="1599" spans="1:11" hidden="1">
      <c r="A1599" s="131"/>
      <c r="B1599" s="103" t="s">
        <v>368</v>
      </c>
      <c r="C1599" s="169" t="s">
        <v>368</v>
      </c>
      <c r="D1599" s="152" t="s">
        <v>368</v>
      </c>
      <c r="E1599" s="145" t="s">
        <v>368</v>
      </c>
      <c r="F1599" s="153"/>
      <c r="G1599" s="152"/>
      <c r="H1599" s="103" t="s">
        <v>368</v>
      </c>
      <c r="I1599" s="131"/>
      <c r="J1599" s="129" t="s">
        <v>368</v>
      </c>
      <c r="K1599" s="129" t="s">
        <v>368</v>
      </c>
    </row>
    <row r="1600" spans="1:11" ht="13.5" hidden="1" thickBot="1">
      <c r="A1600" s="127"/>
      <c r="B1600" s="124" t="s">
        <v>368</v>
      </c>
      <c r="C1600" s="170" t="s">
        <v>368</v>
      </c>
      <c r="D1600" s="126" t="s">
        <v>368</v>
      </c>
      <c r="E1600" s="146" t="s">
        <v>368</v>
      </c>
      <c r="F1600" s="125"/>
      <c r="G1600" s="126"/>
      <c r="H1600" s="124" t="s">
        <v>368</v>
      </c>
      <c r="I1600" s="127"/>
      <c r="J1600" s="129" t="s">
        <v>368</v>
      </c>
      <c r="K1600" s="129" t="s">
        <v>368</v>
      </c>
    </row>
    <row r="1601" spans="1:11" ht="13.5" hidden="1" thickBot="1">
      <c r="A1601" s="141"/>
      <c r="B1601" s="141"/>
      <c r="C1601" s="141"/>
      <c r="D1601" s="141"/>
      <c r="E1601" s="132" t="s">
        <v>380</v>
      </c>
      <c r="F1601" s="120"/>
      <c r="G1601" s="120"/>
      <c r="H1601" s="120"/>
      <c r="I1601" s="120"/>
      <c r="J1601" s="140"/>
      <c r="K1601" s="135">
        <f>SUM(K1596:K1600)</f>
        <v>600</v>
      </c>
    </row>
    <row r="1602" spans="1:11" ht="13.5" hidden="1" thickBot="1">
      <c r="A1602" s="141"/>
      <c r="B1602" s="141"/>
      <c r="C1602" s="141"/>
      <c r="D1602" s="141"/>
      <c r="E1602" s="132" t="s">
        <v>370</v>
      </c>
      <c r="F1602" s="120"/>
      <c r="G1602" s="120"/>
      <c r="H1602" s="137"/>
      <c r="I1602" s="137"/>
      <c r="J1602" s="140"/>
      <c r="K1602" s="155">
        <f>SUM(K1592:K1596)</f>
        <v>600</v>
      </c>
    </row>
    <row r="1603" spans="1:11" hidden="1">
      <c r="A1603" s="141"/>
      <c r="B1603" s="141"/>
      <c r="C1603" s="141"/>
      <c r="D1603" s="141"/>
      <c r="E1603" s="119"/>
      <c r="F1603" s="119"/>
      <c r="G1603" s="119"/>
      <c r="H1603" s="119"/>
      <c r="I1603" s="119"/>
      <c r="J1603" s="148"/>
      <c r="K1603" s="149"/>
    </row>
    <row r="1604" spans="1:11" ht="13.5" hidden="1" thickBot="1">
      <c r="A1604" s="142" t="s">
        <v>371</v>
      </c>
      <c r="B1604" s="141"/>
      <c r="C1604" s="141"/>
      <c r="D1604" s="141"/>
      <c r="E1604" s="141"/>
      <c r="F1604" s="141"/>
      <c r="G1604" s="141"/>
      <c r="H1604" s="141"/>
      <c r="I1604" s="141"/>
      <c r="J1604" s="141"/>
      <c r="K1604" s="141"/>
    </row>
    <row r="1605" spans="1:11" ht="13.5" hidden="1" thickBot="1">
      <c r="A1605" s="104" t="s">
        <v>8</v>
      </c>
      <c r="B1605" s="596" t="s">
        <v>9</v>
      </c>
      <c r="C1605" s="596"/>
      <c r="D1605" s="597"/>
      <c r="E1605" s="598" t="s">
        <v>10</v>
      </c>
      <c r="F1605" s="600"/>
      <c r="G1605" s="622" t="s">
        <v>372</v>
      </c>
      <c r="H1605" s="604" t="s">
        <v>373</v>
      </c>
      <c r="I1605" s="604" t="s">
        <v>374</v>
      </c>
      <c r="J1605" s="604" t="s">
        <v>28</v>
      </c>
      <c r="K1605" s="604" t="s">
        <v>13</v>
      </c>
    </row>
    <row r="1606" spans="1:11" ht="13.5" hidden="1" thickBot="1">
      <c r="A1606" s="127" t="s">
        <v>15</v>
      </c>
      <c r="B1606" s="167" t="s">
        <v>16</v>
      </c>
      <c r="C1606" s="168" t="s">
        <v>17</v>
      </c>
      <c r="D1606" s="166" t="s">
        <v>18</v>
      </c>
      <c r="E1606" s="601"/>
      <c r="F1606" s="603"/>
      <c r="G1606" s="629"/>
      <c r="H1606" s="605"/>
      <c r="I1606" s="605"/>
      <c r="J1606" s="605"/>
      <c r="K1606" s="605"/>
    </row>
    <row r="1607" spans="1:11" hidden="1">
      <c r="A1607" s="104">
        <v>39</v>
      </c>
      <c r="B1607" s="121">
        <v>2</v>
      </c>
      <c r="C1607" s="171">
        <v>39</v>
      </c>
      <c r="D1607" s="123">
        <v>1</v>
      </c>
      <c r="E1607" s="145" t="s">
        <v>427</v>
      </c>
      <c r="F1607" s="123"/>
      <c r="G1607" s="123">
        <v>25</v>
      </c>
      <c r="H1607" s="122">
        <v>40</v>
      </c>
      <c r="I1607" s="104">
        <v>1000</v>
      </c>
      <c r="J1607" s="172">
        <v>50</v>
      </c>
      <c r="K1607" s="129">
        <v>50000</v>
      </c>
    </row>
    <row r="1608" spans="1:11" hidden="1">
      <c r="A1608" s="131"/>
      <c r="B1608" s="103" t="s">
        <v>368</v>
      </c>
      <c r="C1608" s="169" t="s">
        <v>368</v>
      </c>
      <c r="D1608" s="152" t="s">
        <v>368</v>
      </c>
      <c r="E1608" s="654" t="s">
        <v>368</v>
      </c>
      <c r="F1608" s="655"/>
      <c r="G1608" s="152"/>
      <c r="H1608" s="153"/>
      <c r="I1608" s="131"/>
      <c r="J1608" s="149"/>
      <c r="K1608" s="129" t="s">
        <v>368</v>
      </c>
    </row>
    <row r="1609" spans="1:11" hidden="1">
      <c r="A1609" s="131"/>
      <c r="B1609" s="103" t="s">
        <v>368</v>
      </c>
      <c r="C1609" s="169" t="s">
        <v>368</v>
      </c>
      <c r="D1609" s="152" t="s">
        <v>368</v>
      </c>
      <c r="E1609" s="145" t="s">
        <v>368</v>
      </c>
      <c r="F1609" s="152"/>
      <c r="G1609" s="152"/>
      <c r="H1609" s="153"/>
      <c r="I1609" s="131"/>
      <c r="J1609" s="149"/>
      <c r="K1609" s="129" t="s">
        <v>368</v>
      </c>
    </row>
    <row r="1610" spans="1:11" hidden="1">
      <c r="A1610" s="131"/>
      <c r="B1610" s="103" t="s">
        <v>368</v>
      </c>
      <c r="C1610" s="169" t="s">
        <v>368</v>
      </c>
      <c r="D1610" s="152" t="s">
        <v>368</v>
      </c>
      <c r="E1610" s="145" t="s">
        <v>368</v>
      </c>
      <c r="F1610" s="152"/>
      <c r="G1610" s="152"/>
      <c r="H1610" s="153"/>
      <c r="I1610" s="131"/>
      <c r="J1610" s="149"/>
      <c r="K1610" s="129" t="s">
        <v>368</v>
      </c>
    </row>
    <row r="1611" spans="1:11" ht="13.5" hidden="1" thickBot="1">
      <c r="A1611" s="127"/>
      <c r="B1611" s="124" t="s">
        <v>368</v>
      </c>
      <c r="C1611" s="170" t="s">
        <v>368</v>
      </c>
      <c r="D1611" s="126" t="s">
        <v>368</v>
      </c>
      <c r="E1611" s="146" t="s">
        <v>368</v>
      </c>
      <c r="F1611" s="126"/>
      <c r="G1611" s="126"/>
      <c r="H1611" s="125" t="s">
        <v>368</v>
      </c>
      <c r="I1611" s="127"/>
      <c r="J1611" s="173" t="s">
        <v>368</v>
      </c>
      <c r="K1611" s="155" t="s">
        <v>368</v>
      </c>
    </row>
    <row r="1612" spans="1:11" ht="13.5" hidden="1" thickBot="1">
      <c r="A1612" s="141"/>
      <c r="B1612" s="141"/>
      <c r="C1612" s="141"/>
      <c r="D1612" s="141"/>
      <c r="E1612" s="132" t="s">
        <v>375</v>
      </c>
      <c r="F1612" s="120"/>
      <c r="G1612" s="120"/>
      <c r="H1612" s="137"/>
      <c r="I1612" s="137"/>
      <c r="J1612" s="140"/>
      <c r="K1612" s="135">
        <v>50000</v>
      </c>
    </row>
    <row r="1613" spans="1:11" ht="13.5" hidden="1" thickBot="1">
      <c r="A1613" s="141"/>
      <c r="B1613" s="141"/>
      <c r="C1613" s="141"/>
      <c r="D1613" s="141"/>
      <c r="E1613" s="132" t="s">
        <v>376</v>
      </c>
      <c r="F1613" s="120"/>
      <c r="G1613" s="120"/>
      <c r="H1613" s="137"/>
      <c r="I1613" s="137"/>
      <c r="J1613" s="140"/>
      <c r="K1613" s="135">
        <v>50000</v>
      </c>
    </row>
    <row r="1614" spans="1:11" hidden="1">
      <c r="A1614" s="141"/>
      <c r="B1614" s="141"/>
      <c r="C1614" s="141"/>
      <c r="D1614" s="141"/>
      <c r="E1614" s="119"/>
      <c r="F1614" s="119"/>
      <c r="G1614" s="119"/>
      <c r="H1614" s="119"/>
      <c r="I1614" s="119"/>
      <c r="J1614" s="119"/>
      <c r="K1614" s="119"/>
    </row>
    <row r="1615" spans="1:11" ht="13.5" hidden="1" thickBot="1">
      <c r="A1615" s="142" t="s">
        <v>26</v>
      </c>
      <c r="B1615" s="141"/>
      <c r="C1615" s="141"/>
      <c r="D1615" s="141"/>
      <c r="E1615" s="141"/>
      <c r="F1615" s="141"/>
      <c r="G1615" s="141"/>
      <c r="H1615" s="141"/>
      <c r="I1615" s="141"/>
      <c r="J1615" s="141"/>
      <c r="K1615" s="141"/>
    </row>
    <row r="1616" spans="1:11" ht="13.5" hidden="1" thickBot="1">
      <c r="A1616" s="104" t="s">
        <v>8</v>
      </c>
      <c r="B1616" s="596" t="s">
        <v>9</v>
      </c>
      <c r="C1616" s="596"/>
      <c r="D1616" s="597"/>
      <c r="E1616" s="598" t="s">
        <v>10</v>
      </c>
      <c r="F1616" s="599"/>
      <c r="G1616" s="600"/>
      <c r="H1616" s="599" t="s">
        <v>11</v>
      </c>
      <c r="I1616" s="604" t="s">
        <v>27</v>
      </c>
      <c r="J1616" s="599" t="s">
        <v>28</v>
      </c>
      <c r="K1616" s="604" t="s">
        <v>14</v>
      </c>
    </row>
    <row r="1617" spans="1:11" ht="13.5" hidden="1" thickBot="1">
      <c r="A1617" s="127" t="s">
        <v>15</v>
      </c>
      <c r="B1617" s="167" t="s">
        <v>16</v>
      </c>
      <c r="C1617" s="168" t="s">
        <v>17</v>
      </c>
      <c r="D1617" s="166" t="s">
        <v>18</v>
      </c>
      <c r="E1617" s="601"/>
      <c r="F1617" s="602"/>
      <c r="G1617" s="603"/>
      <c r="H1617" s="602"/>
      <c r="I1617" s="605"/>
      <c r="J1617" s="602"/>
      <c r="K1617" s="605"/>
    </row>
    <row r="1618" spans="1:11" hidden="1">
      <c r="A1618" s="104">
        <v>10</v>
      </c>
      <c r="B1618" s="103">
        <v>4</v>
      </c>
      <c r="C1618" s="169">
        <v>10</v>
      </c>
      <c r="D1618" s="152">
        <v>4</v>
      </c>
      <c r="E1618" s="145" t="s">
        <v>398</v>
      </c>
      <c r="F1618" s="153"/>
      <c r="G1618" s="152"/>
      <c r="H1618" s="103" t="s">
        <v>178</v>
      </c>
      <c r="I1618" s="104">
        <v>0.15</v>
      </c>
      <c r="J1618" s="129">
        <v>17633</v>
      </c>
      <c r="K1618" s="129">
        <f>J1618*I1618</f>
        <v>2644.95</v>
      </c>
    </row>
    <row r="1619" spans="1:11" hidden="1">
      <c r="A1619" s="131"/>
      <c r="B1619" s="103" t="s">
        <v>368</v>
      </c>
      <c r="C1619" s="169" t="s">
        <v>368</v>
      </c>
      <c r="D1619" s="152" t="s">
        <v>368</v>
      </c>
      <c r="E1619" s="145" t="s">
        <v>368</v>
      </c>
      <c r="F1619" s="153"/>
      <c r="G1619" s="152"/>
      <c r="H1619" s="103" t="s">
        <v>368</v>
      </c>
      <c r="I1619" s="131"/>
      <c r="J1619" s="129" t="s">
        <v>368</v>
      </c>
      <c r="K1619" s="129" t="s">
        <v>368</v>
      </c>
    </row>
    <row r="1620" spans="1:11" hidden="1">
      <c r="A1620" s="131"/>
      <c r="B1620" s="103" t="s">
        <v>368</v>
      </c>
      <c r="C1620" s="169" t="s">
        <v>368</v>
      </c>
      <c r="D1620" s="152" t="s">
        <v>368</v>
      </c>
      <c r="E1620" s="145" t="s">
        <v>368</v>
      </c>
      <c r="F1620" s="153"/>
      <c r="G1620" s="152"/>
      <c r="H1620" s="103" t="s">
        <v>368</v>
      </c>
      <c r="I1620" s="131"/>
      <c r="J1620" s="129" t="s">
        <v>368</v>
      </c>
      <c r="K1620" s="129" t="s">
        <v>368</v>
      </c>
    </row>
    <row r="1621" spans="1:11" hidden="1">
      <c r="A1621" s="131"/>
      <c r="B1621" s="103" t="s">
        <v>368</v>
      </c>
      <c r="C1621" s="169" t="s">
        <v>368</v>
      </c>
      <c r="D1621" s="152" t="s">
        <v>368</v>
      </c>
      <c r="E1621" s="145" t="s">
        <v>368</v>
      </c>
      <c r="F1621" s="153"/>
      <c r="G1621" s="152"/>
      <c r="H1621" s="103" t="s">
        <v>368</v>
      </c>
      <c r="I1621" s="131"/>
      <c r="J1621" s="129" t="s">
        <v>368</v>
      </c>
      <c r="K1621" s="129" t="s">
        <v>368</v>
      </c>
    </row>
    <row r="1622" spans="1:11" hidden="1">
      <c r="A1622" s="131"/>
      <c r="B1622" s="103" t="s">
        <v>368</v>
      </c>
      <c r="C1622" s="169" t="s">
        <v>368</v>
      </c>
      <c r="D1622" s="152" t="s">
        <v>368</v>
      </c>
      <c r="E1622" s="145" t="s">
        <v>368</v>
      </c>
      <c r="F1622" s="153"/>
      <c r="G1622" s="152"/>
      <c r="H1622" s="103" t="s">
        <v>368</v>
      </c>
      <c r="I1622" s="131"/>
      <c r="J1622" s="129" t="s">
        <v>368</v>
      </c>
      <c r="K1622" s="129" t="s">
        <v>368</v>
      </c>
    </row>
    <row r="1623" spans="1:11" hidden="1">
      <c r="A1623" s="131"/>
      <c r="B1623" s="103" t="s">
        <v>368</v>
      </c>
      <c r="C1623" s="169" t="s">
        <v>368</v>
      </c>
      <c r="D1623" s="152" t="s">
        <v>368</v>
      </c>
      <c r="E1623" s="145" t="s">
        <v>368</v>
      </c>
      <c r="F1623" s="153"/>
      <c r="G1623" s="152"/>
      <c r="H1623" s="103" t="s">
        <v>368</v>
      </c>
      <c r="I1623" s="131"/>
      <c r="J1623" s="129" t="s">
        <v>368</v>
      </c>
      <c r="K1623" s="129" t="s">
        <v>368</v>
      </c>
    </row>
    <row r="1624" spans="1:11" hidden="1">
      <c r="A1624" s="131"/>
      <c r="B1624" s="103" t="s">
        <v>368</v>
      </c>
      <c r="C1624" s="169" t="s">
        <v>368</v>
      </c>
      <c r="D1624" s="152" t="s">
        <v>368</v>
      </c>
      <c r="E1624" s="145" t="s">
        <v>368</v>
      </c>
      <c r="F1624" s="153"/>
      <c r="G1624" s="152"/>
      <c r="H1624" s="103" t="s">
        <v>368</v>
      </c>
      <c r="I1624" s="131"/>
      <c r="J1624" s="129" t="s">
        <v>368</v>
      </c>
      <c r="K1624" s="129" t="s">
        <v>368</v>
      </c>
    </row>
    <row r="1625" spans="1:11" hidden="1">
      <c r="A1625" s="131"/>
      <c r="B1625" s="103" t="s">
        <v>368</v>
      </c>
      <c r="C1625" s="169" t="s">
        <v>368</v>
      </c>
      <c r="D1625" s="152" t="s">
        <v>368</v>
      </c>
      <c r="E1625" s="145" t="s">
        <v>368</v>
      </c>
      <c r="F1625" s="153"/>
      <c r="G1625" s="152"/>
      <c r="H1625" s="103" t="s">
        <v>368</v>
      </c>
      <c r="I1625" s="131"/>
      <c r="J1625" s="129" t="s">
        <v>368</v>
      </c>
      <c r="K1625" s="129" t="s">
        <v>368</v>
      </c>
    </row>
    <row r="1626" spans="1:11" hidden="1">
      <c r="A1626" s="131"/>
      <c r="B1626" s="103" t="s">
        <v>368</v>
      </c>
      <c r="C1626" s="169" t="s">
        <v>368</v>
      </c>
      <c r="D1626" s="152" t="s">
        <v>368</v>
      </c>
      <c r="E1626" s="145" t="s">
        <v>368</v>
      </c>
      <c r="F1626" s="153"/>
      <c r="G1626" s="152"/>
      <c r="H1626" s="103" t="s">
        <v>368</v>
      </c>
      <c r="I1626" s="131"/>
      <c r="J1626" s="129" t="s">
        <v>368</v>
      </c>
      <c r="K1626" s="129" t="s">
        <v>368</v>
      </c>
    </row>
    <row r="1627" spans="1:11" ht="13.5" hidden="1" thickBot="1">
      <c r="A1627" s="127"/>
      <c r="B1627" s="124" t="s">
        <v>368</v>
      </c>
      <c r="C1627" s="170" t="s">
        <v>368</v>
      </c>
      <c r="D1627" s="126" t="s">
        <v>368</v>
      </c>
      <c r="E1627" s="146" t="s">
        <v>368</v>
      </c>
      <c r="F1627" s="125"/>
      <c r="G1627" s="126"/>
      <c r="H1627" s="124" t="s">
        <v>368</v>
      </c>
      <c r="I1627" s="127"/>
      <c r="J1627" s="155" t="s">
        <v>368</v>
      </c>
      <c r="K1627" s="155" t="s">
        <v>368</v>
      </c>
    </row>
    <row r="1628" spans="1:11" ht="13.5" hidden="1" thickBot="1">
      <c r="A1628" s="141"/>
      <c r="B1628" s="141"/>
      <c r="C1628" s="141"/>
      <c r="D1628" s="141"/>
      <c r="E1628" s="132" t="s">
        <v>29</v>
      </c>
      <c r="F1628" s="120"/>
      <c r="G1628" s="120"/>
      <c r="H1628" s="120"/>
      <c r="I1628" s="120"/>
      <c r="J1628" s="134"/>
      <c r="K1628" s="155">
        <f>SUM(K1618:K1622)</f>
        <v>2644.95</v>
      </c>
    </row>
    <row r="1629" spans="1:11" ht="13.5" hidden="1" thickBot="1">
      <c r="A1629" s="141"/>
      <c r="B1629" s="141"/>
      <c r="C1629" s="141"/>
      <c r="D1629" s="141"/>
      <c r="E1629" s="132" t="s">
        <v>30</v>
      </c>
      <c r="F1629" s="120"/>
      <c r="G1629" s="120"/>
      <c r="H1629" s="137"/>
      <c r="I1629" s="137"/>
      <c r="J1629" s="140"/>
      <c r="K1629" s="135">
        <v>9950</v>
      </c>
    </row>
    <row r="1630" spans="1:11" ht="13.5" hidden="1" thickBot="1">
      <c r="A1630" s="141"/>
      <c r="B1630" s="141"/>
      <c r="C1630" s="141"/>
      <c r="D1630" s="141"/>
      <c r="E1630" s="141"/>
      <c r="F1630" s="141"/>
      <c r="G1630" s="141"/>
      <c r="H1630" s="141"/>
      <c r="I1630" s="141"/>
      <c r="J1630" s="139"/>
      <c r="K1630" s="156"/>
    </row>
    <row r="1631" spans="1:11" ht="13.5" hidden="1" thickBot="1">
      <c r="A1631" s="141"/>
      <c r="B1631" s="141"/>
      <c r="C1631" s="141"/>
      <c r="D1631" s="141"/>
      <c r="E1631" s="174" t="s">
        <v>31</v>
      </c>
      <c r="F1631" s="175"/>
      <c r="G1631" s="175"/>
      <c r="H1631" s="175"/>
      <c r="I1631" s="175"/>
      <c r="J1631" s="612">
        <v>564450</v>
      </c>
      <c r="K1631" s="613"/>
    </row>
    <row r="1632" spans="1:11" ht="13.5" hidden="1" thickBot="1">
      <c r="A1632" s="141"/>
      <c r="B1632" s="141"/>
      <c r="C1632" s="141"/>
      <c r="D1632" s="141"/>
      <c r="E1632" s="112" t="s">
        <v>32</v>
      </c>
      <c r="F1632" s="157"/>
      <c r="G1632" s="157"/>
      <c r="H1632" s="158">
        <v>0.35</v>
      </c>
      <c r="I1632" s="157"/>
      <c r="J1632" s="612">
        <f>J1631*0.3</f>
        <v>169335</v>
      </c>
      <c r="K1632" s="613"/>
    </row>
    <row r="1633" spans="1:11" ht="13.5" hidden="1" thickBot="1">
      <c r="A1633" s="141"/>
      <c r="B1633" s="141"/>
      <c r="C1633" s="141"/>
      <c r="D1633" s="141"/>
      <c r="E1633" s="160" t="s">
        <v>33</v>
      </c>
      <c r="F1633" s="161"/>
      <c r="G1633" s="161"/>
      <c r="H1633" s="161"/>
      <c r="I1633" s="161"/>
      <c r="J1633" s="612">
        <f>J1632+J1631</f>
        <v>733785</v>
      </c>
      <c r="K1633" s="613"/>
    </row>
    <row r="1634" spans="1:11" ht="13.5" hidden="1" thickBot="1"/>
    <row r="1635" spans="1:11" ht="18" hidden="1">
      <c r="A1635" s="630"/>
      <c r="B1635" s="631"/>
      <c r="C1635" s="632"/>
      <c r="D1635" s="639" t="s">
        <v>0</v>
      </c>
      <c r="E1635" s="640"/>
      <c r="F1635" s="640"/>
      <c r="G1635" s="640"/>
      <c r="H1635" s="640"/>
      <c r="I1635" s="640"/>
      <c r="J1635" s="640"/>
      <c r="K1635" s="640"/>
    </row>
    <row r="1636" spans="1:11" ht="13.5" hidden="1" thickBot="1">
      <c r="A1636" s="633"/>
      <c r="B1636" s="634"/>
      <c r="C1636" s="635"/>
      <c r="D1636" s="106"/>
      <c r="E1636" s="107"/>
      <c r="F1636" s="107"/>
      <c r="G1636" s="107"/>
      <c r="H1636" s="107"/>
      <c r="I1636" s="107"/>
      <c r="J1636" s="107"/>
      <c r="K1636" s="107"/>
    </row>
    <row r="1637" spans="1:11" ht="15" hidden="1" thickBot="1">
      <c r="A1637" s="633"/>
      <c r="B1637" s="634"/>
      <c r="C1637" s="635"/>
      <c r="D1637" s="641" t="str">
        <f>D1570</f>
        <v>MUNICIPIO DE RIONEGRO</v>
      </c>
      <c r="E1637" s="642"/>
      <c r="F1637" s="642"/>
      <c r="G1637" s="642"/>
      <c r="H1637" s="642"/>
      <c r="I1637" s="642"/>
      <c r="J1637" s="643"/>
      <c r="K1637" s="108" t="s">
        <v>1</v>
      </c>
    </row>
    <row r="1638" spans="1:11" ht="13.5" hidden="1" thickBot="1">
      <c r="A1638" s="636"/>
      <c r="B1638" s="637"/>
      <c r="C1638" s="638"/>
      <c r="D1638" s="644" t="str">
        <f>D1571</f>
        <v xml:space="preserve">REPOSICION SISTEMA DE ACUEDUCTO  CORREGIMIENTO LLANO DE PALMAS
</v>
      </c>
      <c r="E1638" s="645"/>
      <c r="F1638" s="645"/>
      <c r="G1638" s="645"/>
      <c r="H1638" s="645"/>
      <c r="I1638" s="645"/>
      <c r="J1638" s="646"/>
      <c r="K1638" s="109">
        <f>K1571</f>
        <v>41202</v>
      </c>
    </row>
    <row r="1639" spans="1:11" ht="13.5" hidden="1" thickBot="1">
      <c r="A1639" s="647" t="s">
        <v>233</v>
      </c>
      <c r="B1639" s="626"/>
      <c r="C1639" s="624" t="s">
        <v>358</v>
      </c>
      <c r="D1639" s="624"/>
      <c r="E1639" s="624"/>
      <c r="F1639" s="624"/>
      <c r="G1639" s="625"/>
      <c r="H1639" s="626"/>
      <c r="I1639" s="626"/>
      <c r="J1639" s="163"/>
      <c r="K1639" s="111" t="s">
        <v>3</v>
      </c>
    </row>
    <row r="1640" spans="1:11" ht="13.5" hidden="1" thickBot="1">
      <c r="A1640" s="112" t="s">
        <v>4</v>
      </c>
      <c r="B1640" s="627"/>
      <c r="C1640" s="628"/>
      <c r="D1640" s="112" t="s">
        <v>5</v>
      </c>
      <c r="E1640" s="114"/>
      <c r="F1640" s="115" t="s">
        <v>396</v>
      </c>
      <c r="G1640" s="114"/>
      <c r="H1640" s="114"/>
      <c r="I1640" s="114"/>
      <c r="J1640" s="116"/>
      <c r="K1640" s="113" t="s">
        <v>6</v>
      </c>
    </row>
    <row r="1641" spans="1:11" hidden="1">
      <c r="A1641" s="117"/>
      <c r="B1641" s="117"/>
      <c r="C1641" s="117"/>
      <c r="D1641" s="117"/>
      <c r="E1641" s="117"/>
      <c r="F1641" s="117"/>
      <c r="G1641" s="117"/>
      <c r="H1641" s="117"/>
      <c r="I1641" s="117"/>
      <c r="J1641" s="117"/>
      <c r="K1641" s="117"/>
    </row>
    <row r="1642" spans="1:11" ht="13.5" hidden="1" thickBot="1">
      <c r="A1642" s="165" t="s">
        <v>7</v>
      </c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20"/>
    </row>
    <row r="1643" spans="1:11" ht="13.5" hidden="1" thickBot="1">
      <c r="A1643" s="104" t="s">
        <v>8</v>
      </c>
      <c r="B1643" s="596" t="s">
        <v>9</v>
      </c>
      <c r="C1643" s="596"/>
      <c r="D1643" s="597"/>
      <c r="E1643" s="598" t="s">
        <v>10</v>
      </c>
      <c r="F1643" s="599"/>
      <c r="G1643" s="600"/>
      <c r="H1643" s="599" t="s">
        <v>11</v>
      </c>
      <c r="I1643" s="604" t="s">
        <v>12</v>
      </c>
      <c r="J1643" s="599" t="s">
        <v>13</v>
      </c>
      <c r="K1643" s="604" t="s">
        <v>14</v>
      </c>
    </row>
    <row r="1644" spans="1:11" ht="13.5" hidden="1" thickBot="1">
      <c r="A1644" s="127" t="s">
        <v>15</v>
      </c>
      <c r="B1644" s="167" t="s">
        <v>16</v>
      </c>
      <c r="C1644" s="168" t="s">
        <v>17</v>
      </c>
      <c r="D1644" s="166" t="s">
        <v>18</v>
      </c>
      <c r="E1644" s="601"/>
      <c r="F1644" s="602"/>
      <c r="G1644" s="603"/>
      <c r="H1644" s="602"/>
      <c r="I1644" s="605"/>
      <c r="J1644" s="602"/>
      <c r="K1644" s="605"/>
    </row>
    <row r="1645" spans="1:11" hidden="1">
      <c r="A1645" s="104">
        <v>59</v>
      </c>
      <c r="B1645" s="103">
        <v>2</v>
      </c>
      <c r="C1645" s="169">
        <v>59</v>
      </c>
      <c r="D1645" s="152">
        <v>1</v>
      </c>
      <c r="E1645" s="145" t="s">
        <v>397</v>
      </c>
      <c r="F1645" s="153"/>
      <c r="G1645" s="152"/>
      <c r="H1645" s="103" t="s">
        <v>11</v>
      </c>
      <c r="I1645" s="104">
        <v>1</v>
      </c>
      <c r="J1645" s="129">
        <v>298585</v>
      </c>
      <c r="K1645" s="129">
        <f>J1645</f>
        <v>298585</v>
      </c>
    </row>
    <row r="1646" spans="1:11" hidden="1">
      <c r="A1646" s="131"/>
      <c r="B1646" s="103"/>
      <c r="C1646" s="169"/>
      <c r="D1646" s="152"/>
      <c r="E1646" s="145"/>
      <c r="F1646" s="153"/>
      <c r="G1646" s="152"/>
      <c r="H1646" s="103"/>
      <c r="I1646" s="131"/>
      <c r="J1646" s="129"/>
      <c r="K1646" s="129"/>
    </row>
    <row r="1647" spans="1:11" hidden="1">
      <c r="A1647" s="131"/>
      <c r="B1647" s="103"/>
      <c r="C1647" s="169"/>
      <c r="D1647" s="152"/>
      <c r="E1647" s="145"/>
      <c r="F1647" s="153"/>
      <c r="G1647" s="152"/>
      <c r="H1647" s="103"/>
      <c r="I1647" s="131"/>
      <c r="J1647" s="129"/>
      <c r="K1647" s="129"/>
    </row>
    <row r="1648" spans="1:11" hidden="1">
      <c r="A1648" s="131"/>
      <c r="B1648" s="103"/>
      <c r="C1648" s="169"/>
      <c r="D1648" s="152"/>
      <c r="E1648" s="145"/>
      <c r="F1648" s="153"/>
      <c r="G1648" s="152"/>
      <c r="H1648" s="103"/>
      <c r="I1648" s="131"/>
      <c r="J1648" s="129"/>
      <c r="K1648" s="129"/>
    </row>
    <row r="1649" spans="1:11" hidden="1">
      <c r="A1649" s="131"/>
      <c r="B1649" s="103" t="s">
        <v>368</v>
      </c>
      <c r="C1649" s="169" t="s">
        <v>368</v>
      </c>
      <c r="D1649" s="152" t="s">
        <v>368</v>
      </c>
      <c r="E1649" s="145" t="s">
        <v>368</v>
      </c>
      <c r="F1649" s="153"/>
      <c r="G1649" s="152"/>
      <c r="H1649" s="103" t="s">
        <v>368</v>
      </c>
      <c r="I1649" s="131"/>
      <c r="J1649" s="129" t="s">
        <v>368</v>
      </c>
      <c r="K1649" s="129" t="s">
        <v>368</v>
      </c>
    </row>
    <row r="1650" spans="1:11" hidden="1">
      <c r="A1650" s="131"/>
      <c r="B1650" s="103" t="s">
        <v>368</v>
      </c>
      <c r="C1650" s="169" t="s">
        <v>368</v>
      </c>
      <c r="D1650" s="152" t="s">
        <v>368</v>
      </c>
      <c r="E1650" s="145" t="s">
        <v>368</v>
      </c>
      <c r="F1650" s="153"/>
      <c r="G1650" s="152"/>
      <c r="H1650" s="103" t="s">
        <v>368</v>
      </c>
      <c r="I1650" s="131"/>
      <c r="J1650" s="129" t="s">
        <v>368</v>
      </c>
      <c r="K1650" s="129" t="s">
        <v>368</v>
      </c>
    </row>
    <row r="1651" spans="1:11" hidden="1">
      <c r="A1651" s="131"/>
      <c r="B1651" s="103" t="s">
        <v>368</v>
      </c>
      <c r="C1651" s="169" t="s">
        <v>368</v>
      </c>
      <c r="D1651" s="152" t="s">
        <v>368</v>
      </c>
      <c r="E1651" s="145" t="s">
        <v>368</v>
      </c>
      <c r="F1651" s="153"/>
      <c r="G1651" s="152"/>
      <c r="H1651" s="103" t="s">
        <v>368</v>
      </c>
      <c r="I1651" s="131"/>
      <c r="J1651" s="129" t="s">
        <v>368</v>
      </c>
      <c r="K1651" s="129" t="s">
        <v>368</v>
      </c>
    </row>
    <row r="1652" spans="1:11" hidden="1">
      <c r="A1652" s="131"/>
      <c r="B1652" s="103" t="s">
        <v>368</v>
      </c>
      <c r="C1652" s="169" t="s">
        <v>368</v>
      </c>
      <c r="D1652" s="152" t="s">
        <v>368</v>
      </c>
      <c r="E1652" s="145" t="s">
        <v>368</v>
      </c>
      <c r="F1652" s="153"/>
      <c r="G1652" s="152"/>
      <c r="H1652" s="103" t="s">
        <v>368</v>
      </c>
      <c r="I1652" s="131"/>
      <c r="J1652" s="129" t="s">
        <v>368</v>
      </c>
      <c r="K1652" s="129" t="s">
        <v>368</v>
      </c>
    </row>
    <row r="1653" spans="1:11" hidden="1">
      <c r="A1653" s="131"/>
      <c r="B1653" s="103" t="s">
        <v>368</v>
      </c>
      <c r="C1653" s="169" t="s">
        <v>368</v>
      </c>
      <c r="D1653" s="152" t="s">
        <v>368</v>
      </c>
      <c r="E1653" s="145" t="s">
        <v>368</v>
      </c>
      <c r="F1653" s="153"/>
      <c r="G1653" s="152"/>
      <c r="H1653" s="103" t="s">
        <v>368</v>
      </c>
      <c r="I1653" s="131"/>
      <c r="J1653" s="129" t="s">
        <v>368</v>
      </c>
      <c r="K1653" s="129" t="s">
        <v>368</v>
      </c>
    </row>
    <row r="1654" spans="1:11" ht="13.5" hidden="1" thickBot="1">
      <c r="A1654" s="127"/>
      <c r="B1654" s="124" t="s">
        <v>368</v>
      </c>
      <c r="C1654" s="170" t="s">
        <v>368</v>
      </c>
      <c r="D1654" s="126" t="s">
        <v>368</v>
      </c>
      <c r="E1654" s="146" t="s">
        <v>368</v>
      </c>
      <c r="F1654" s="125"/>
      <c r="G1654" s="126"/>
      <c r="H1654" s="124" t="s">
        <v>368</v>
      </c>
      <c r="I1654" s="127"/>
      <c r="J1654" s="155" t="s">
        <v>368</v>
      </c>
      <c r="K1654" s="155" t="s">
        <v>368</v>
      </c>
    </row>
    <row r="1655" spans="1:11" ht="13.5" hidden="1" thickBot="1">
      <c r="A1655" s="119"/>
      <c r="B1655" s="119"/>
      <c r="C1655" s="119"/>
      <c r="D1655" s="119"/>
      <c r="E1655" s="130" t="s">
        <v>19</v>
      </c>
      <c r="F1655" s="119"/>
      <c r="G1655" s="119"/>
      <c r="H1655" s="120"/>
      <c r="I1655" s="120"/>
      <c r="J1655" s="134"/>
      <c r="K1655" s="155">
        <f>SUM(K1645:K1649)</f>
        <v>298585</v>
      </c>
    </row>
    <row r="1656" spans="1:11" ht="13.5" hidden="1" thickBot="1">
      <c r="A1656" s="119"/>
      <c r="B1656" s="119"/>
      <c r="C1656" s="119"/>
      <c r="D1656" s="119"/>
      <c r="E1656" s="136" t="s">
        <v>20</v>
      </c>
      <c r="F1656" s="137"/>
      <c r="G1656" s="137"/>
      <c r="H1656" s="137"/>
      <c r="I1656" s="138">
        <v>0.05</v>
      </c>
      <c r="J1656" s="139"/>
      <c r="K1656" s="135">
        <f>K1655*0.05</f>
        <v>14929.25</v>
      </c>
    </row>
    <row r="1657" spans="1:11" ht="13.5" hidden="1" thickBot="1">
      <c r="A1657" s="119"/>
      <c r="B1657" s="141"/>
      <c r="C1657" s="141"/>
      <c r="D1657" s="141"/>
      <c r="E1657" s="132" t="s">
        <v>21</v>
      </c>
      <c r="F1657" s="120"/>
      <c r="G1657" s="120"/>
      <c r="H1657" s="137"/>
      <c r="I1657" s="137"/>
      <c r="J1657" s="140"/>
      <c r="K1657" s="135">
        <f>K1656+K1655</f>
        <v>313514.25</v>
      </c>
    </row>
    <row r="1658" spans="1:11" ht="13.5" hidden="1" thickBot="1">
      <c r="A1658" s="119"/>
      <c r="B1658" s="141"/>
      <c r="C1658" s="141"/>
      <c r="D1658" s="141"/>
      <c r="E1658" s="132" t="s">
        <v>22</v>
      </c>
      <c r="F1658" s="120"/>
      <c r="G1658" s="120"/>
      <c r="H1658" s="137"/>
      <c r="I1658" s="137"/>
      <c r="J1658" s="140"/>
      <c r="K1658" s="135">
        <f>K1657</f>
        <v>313514.25</v>
      </c>
    </row>
    <row r="1659" spans="1:11" hidden="1">
      <c r="A1659" s="119"/>
      <c r="B1659" s="141"/>
      <c r="C1659" s="141"/>
      <c r="D1659" s="141"/>
      <c r="E1659" s="141"/>
      <c r="F1659" s="141"/>
      <c r="G1659" s="141"/>
      <c r="H1659" s="141"/>
      <c r="I1659" s="141"/>
      <c r="J1659" s="141"/>
      <c r="K1659" s="141"/>
    </row>
    <row r="1660" spans="1:11" ht="13.5" hidden="1" thickBot="1">
      <c r="A1660" s="142" t="s">
        <v>369</v>
      </c>
      <c r="B1660" s="141"/>
      <c r="C1660" s="141"/>
      <c r="D1660" s="141"/>
      <c r="E1660" s="141"/>
      <c r="F1660" s="141"/>
      <c r="G1660" s="141"/>
      <c r="H1660" s="141"/>
      <c r="I1660" s="141"/>
      <c r="J1660" s="141"/>
      <c r="K1660" s="141"/>
    </row>
    <row r="1661" spans="1:11" ht="13.5" hidden="1" thickBot="1">
      <c r="A1661" s="104" t="s">
        <v>8</v>
      </c>
      <c r="B1661" s="596" t="s">
        <v>9</v>
      </c>
      <c r="C1661" s="596"/>
      <c r="D1661" s="597"/>
      <c r="E1661" s="598" t="s">
        <v>10</v>
      </c>
      <c r="F1661" s="599"/>
      <c r="G1661" s="600"/>
      <c r="H1661" s="599" t="s">
        <v>11</v>
      </c>
      <c r="I1661" s="604" t="s">
        <v>12</v>
      </c>
      <c r="J1661" s="599" t="s">
        <v>13</v>
      </c>
      <c r="K1661" s="604" t="s">
        <v>14</v>
      </c>
    </row>
    <row r="1662" spans="1:11" ht="13.5" hidden="1" thickBot="1">
      <c r="A1662" s="127" t="s">
        <v>15</v>
      </c>
      <c r="B1662" s="167" t="s">
        <v>16</v>
      </c>
      <c r="C1662" s="168" t="s">
        <v>17</v>
      </c>
      <c r="D1662" s="166" t="s">
        <v>18</v>
      </c>
      <c r="E1662" s="601"/>
      <c r="F1662" s="602"/>
      <c r="G1662" s="603"/>
      <c r="H1662" s="602"/>
      <c r="I1662" s="605"/>
      <c r="J1662" s="602"/>
      <c r="K1662" s="605"/>
    </row>
    <row r="1663" spans="1:11" hidden="1">
      <c r="A1663" s="104"/>
      <c r="B1663" s="103"/>
      <c r="C1663" s="169"/>
      <c r="D1663" s="152"/>
      <c r="E1663" s="145" t="s">
        <v>80</v>
      </c>
      <c r="F1663" s="153"/>
      <c r="G1663" s="152"/>
      <c r="H1663" s="103" t="s">
        <v>83</v>
      </c>
      <c r="I1663" s="104">
        <v>1</v>
      </c>
      <c r="J1663" s="129">
        <v>1200</v>
      </c>
      <c r="K1663" s="129">
        <f>J1663*I1663</f>
        <v>1200</v>
      </c>
    </row>
    <row r="1664" spans="1:11" hidden="1">
      <c r="A1664" s="131"/>
      <c r="B1664" s="103" t="s">
        <v>368</v>
      </c>
      <c r="C1664" s="169" t="s">
        <v>368</v>
      </c>
      <c r="D1664" s="152" t="s">
        <v>368</v>
      </c>
      <c r="E1664" s="145" t="s">
        <v>368</v>
      </c>
      <c r="F1664" s="153"/>
      <c r="G1664" s="152"/>
      <c r="H1664" s="103" t="s">
        <v>368</v>
      </c>
      <c r="I1664" s="131"/>
      <c r="J1664" s="129" t="s">
        <v>368</v>
      </c>
      <c r="K1664" s="129" t="s">
        <v>368</v>
      </c>
    </row>
    <row r="1665" spans="1:11" hidden="1">
      <c r="A1665" s="131"/>
      <c r="B1665" s="103" t="s">
        <v>368</v>
      </c>
      <c r="C1665" s="169" t="s">
        <v>368</v>
      </c>
      <c r="D1665" s="152" t="s">
        <v>368</v>
      </c>
      <c r="E1665" s="145" t="s">
        <v>368</v>
      </c>
      <c r="F1665" s="153"/>
      <c r="G1665" s="152"/>
      <c r="H1665" s="103" t="s">
        <v>368</v>
      </c>
      <c r="I1665" s="131"/>
      <c r="J1665" s="129" t="s">
        <v>368</v>
      </c>
      <c r="K1665" s="129" t="s">
        <v>368</v>
      </c>
    </row>
    <row r="1666" spans="1:11" hidden="1">
      <c r="A1666" s="131"/>
      <c r="B1666" s="103" t="s">
        <v>368</v>
      </c>
      <c r="C1666" s="169" t="s">
        <v>368</v>
      </c>
      <c r="D1666" s="152" t="s">
        <v>368</v>
      </c>
      <c r="E1666" s="145" t="s">
        <v>368</v>
      </c>
      <c r="F1666" s="153"/>
      <c r="G1666" s="152"/>
      <c r="H1666" s="103" t="s">
        <v>368</v>
      </c>
      <c r="I1666" s="131"/>
      <c r="J1666" s="129" t="s">
        <v>368</v>
      </c>
      <c r="K1666" s="129" t="s">
        <v>368</v>
      </c>
    </row>
    <row r="1667" spans="1:11" ht="13.5" hidden="1" thickBot="1">
      <c r="A1667" s="127"/>
      <c r="B1667" s="124" t="s">
        <v>368</v>
      </c>
      <c r="C1667" s="170" t="s">
        <v>368</v>
      </c>
      <c r="D1667" s="126" t="s">
        <v>368</v>
      </c>
      <c r="E1667" s="146" t="s">
        <v>368</v>
      </c>
      <c r="F1667" s="125"/>
      <c r="G1667" s="126"/>
      <c r="H1667" s="124" t="s">
        <v>368</v>
      </c>
      <c r="I1667" s="127"/>
      <c r="J1667" s="129" t="s">
        <v>368</v>
      </c>
      <c r="K1667" s="129" t="s">
        <v>368</v>
      </c>
    </row>
    <row r="1668" spans="1:11" ht="13.5" hidden="1" thickBot="1">
      <c r="A1668" s="141"/>
      <c r="B1668" s="141"/>
      <c r="C1668" s="141"/>
      <c r="D1668" s="141"/>
      <c r="E1668" s="132" t="s">
        <v>380</v>
      </c>
      <c r="F1668" s="120"/>
      <c r="G1668" s="120"/>
      <c r="H1668" s="120"/>
      <c r="I1668" s="120"/>
      <c r="J1668" s="140"/>
      <c r="K1668" s="135">
        <f>SUM(K1663:K1667)</f>
        <v>1200</v>
      </c>
    </row>
    <row r="1669" spans="1:11" ht="13.5" hidden="1" thickBot="1">
      <c r="A1669" s="141"/>
      <c r="B1669" s="141"/>
      <c r="C1669" s="141"/>
      <c r="D1669" s="141"/>
      <c r="E1669" s="132" t="s">
        <v>370</v>
      </c>
      <c r="F1669" s="120"/>
      <c r="G1669" s="120"/>
      <c r="H1669" s="137"/>
      <c r="I1669" s="137"/>
      <c r="J1669" s="140"/>
      <c r="K1669" s="135">
        <f>K1668</f>
        <v>1200</v>
      </c>
    </row>
    <row r="1670" spans="1:11" hidden="1">
      <c r="A1670" s="141"/>
      <c r="B1670" s="141"/>
      <c r="C1670" s="141"/>
      <c r="D1670" s="141"/>
      <c r="E1670" s="119"/>
      <c r="F1670" s="119"/>
      <c r="G1670" s="119"/>
      <c r="H1670" s="119"/>
      <c r="I1670" s="119"/>
      <c r="J1670" s="148"/>
      <c r="K1670" s="149"/>
    </row>
    <row r="1671" spans="1:11" ht="13.5" hidden="1" thickBot="1">
      <c r="A1671" s="142" t="s">
        <v>371</v>
      </c>
      <c r="B1671" s="141"/>
      <c r="C1671" s="141"/>
      <c r="D1671" s="141"/>
      <c r="E1671" s="141"/>
      <c r="F1671" s="141"/>
      <c r="G1671" s="141"/>
      <c r="H1671" s="141"/>
      <c r="I1671" s="141"/>
      <c r="J1671" s="141"/>
      <c r="K1671" s="141"/>
    </row>
    <row r="1672" spans="1:11" ht="13.5" hidden="1" thickBot="1">
      <c r="A1672" s="104" t="s">
        <v>8</v>
      </c>
      <c r="B1672" s="596" t="s">
        <v>9</v>
      </c>
      <c r="C1672" s="596"/>
      <c r="D1672" s="597"/>
      <c r="E1672" s="598" t="s">
        <v>10</v>
      </c>
      <c r="F1672" s="600"/>
      <c r="G1672" s="622" t="s">
        <v>372</v>
      </c>
      <c r="H1672" s="604" t="s">
        <v>373</v>
      </c>
      <c r="I1672" s="604" t="s">
        <v>374</v>
      </c>
      <c r="J1672" s="604" t="s">
        <v>28</v>
      </c>
      <c r="K1672" s="604" t="s">
        <v>13</v>
      </c>
    </row>
    <row r="1673" spans="1:11" ht="13.5" hidden="1" thickBot="1">
      <c r="A1673" s="127" t="s">
        <v>15</v>
      </c>
      <c r="B1673" s="167" t="s">
        <v>16</v>
      </c>
      <c r="C1673" s="168" t="s">
        <v>17</v>
      </c>
      <c r="D1673" s="166" t="s">
        <v>18</v>
      </c>
      <c r="E1673" s="601"/>
      <c r="F1673" s="603"/>
      <c r="G1673" s="629"/>
      <c r="H1673" s="605"/>
      <c r="I1673" s="605"/>
      <c r="J1673" s="605"/>
      <c r="K1673" s="605"/>
    </row>
    <row r="1674" spans="1:11" hidden="1">
      <c r="A1674" s="104"/>
      <c r="B1674" s="121"/>
      <c r="C1674" s="171"/>
      <c r="D1674" s="123"/>
      <c r="E1674" s="145" t="s">
        <v>397</v>
      </c>
      <c r="F1674" s="123"/>
      <c r="G1674" s="123">
        <v>0.1</v>
      </c>
      <c r="H1674" s="122">
        <v>40</v>
      </c>
      <c r="I1674" s="104">
        <v>4</v>
      </c>
      <c r="J1674" s="172">
        <v>50</v>
      </c>
      <c r="K1674" s="129">
        <v>200</v>
      </c>
    </row>
    <row r="1675" spans="1:11" hidden="1">
      <c r="A1675" s="131"/>
      <c r="B1675" s="103"/>
      <c r="C1675" s="169"/>
      <c r="D1675" s="152"/>
      <c r="E1675" s="145"/>
      <c r="F1675" s="152"/>
      <c r="G1675" s="152"/>
      <c r="H1675" s="153"/>
      <c r="I1675" s="131"/>
      <c r="J1675" s="149"/>
      <c r="K1675" s="129"/>
    </row>
    <row r="1676" spans="1:11" hidden="1">
      <c r="A1676" s="131"/>
      <c r="B1676" s="103"/>
      <c r="C1676" s="169"/>
      <c r="D1676" s="152"/>
      <c r="E1676" s="145"/>
      <c r="F1676" s="152"/>
      <c r="G1676" s="152"/>
      <c r="H1676" s="153"/>
      <c r="I1676" s="131"/>
      <c r="J1676" s="149"/>
      <c r="K1676" s="129"/>
    </row>
    <row r="1677" spans="1:11" hidden="1">
      <c r="A1677" s="131"/>
      <c r="B1677" s="103"/>
      <c r="C1677" s="169"/>
      <c r="D1677" s="152"/>
      <c r="E1677" s="145"/>
      <c r="F1677" s="152"/>
      <c r="G1677" s="152"/>
      <c r="H1677" s="153"/>
      <c r="I1677" s="131"/>
      <c r="J1677" s="149"/>
      <c r="K1677" s="129"/>
    </row>
    <row r="1678" spans="1:11" hidden="1">
      <c r="A1678" s="131"/>
      <c r="B1678" s="103"/>
      <c r="C1678" s="169"/>
      <c r="D1678" s="152"/>
      <c r="E1678" s="145"/>
      <c r="F1678" s="152"/>
      <c r="G1678" s="152"/>
      <c r="H1678" s="153"/>
      <c r="I1678" s="131"/>
      <c r="J1678" s="149"/>
      <c r="K1678" s="129"/>
    </row>
    <row r="1679" spans="1:11" ht="13.5" hidden="1" thickBot="1">
      <c r="A1679" s="127"/>
      <c r="B1679" s="124" t="s">
        <v>368</v>
      </c>
      <c r="C1679" s="170" t="s">
        <v>368</v>
      </c>
      <c r="D1679" s="126" t="s">
        <v>368</v>
      </c>
      <c r="E1679" s="146" t="s">
        <v>368</v>
      </c>
      <c r="F1679" s="126"/>
      <c r="G1679" s="126"/>
      <c r="H1679" s="153"/>
      <c r="I1679" s="131"/>
      <c r="J1679" s="149"/>
      <c r="K1679" s="129" t="s">
        <v>368</v>
      </c>
    </row>
    <row r="1680" spans="1:11" ht="13.5" hidden="1" thickBot="1">
      <c r="A1680" s="141"/>
      <c r="B1680" s="141"/>
      <c r="C1680" s="141"/>
      <c r="D1680" s="141"/>
      <c r="E1680" s="132" t="s">
        <v>375</v>
      </c>
      <c r="F1680" s="120"/>
      <c r="G1680" s="120"/>
      <c r="H1680" s="137"/>
      <c r="I1680" s="137"/>
      <c r="J1680" s="140"/>
      <c r="K1680" s="135">
        <f>SUM(K1674:K1678)</f>
        <v>200</v>
      </c>
    </row>
    <row r="1681" spans="1:11" ht="13.5" hidden="1" thickBot="1">
      <c r="A1681" s="141"/>
      <c r="B1681" s="141"/>
      <c r="C1681" s="141"/>
      <c r="D1681" s="141"/>
      <c r="E1681" s="132" t="s">
        <v>376</v>
      </c>
      <c r="F1681" s="120"/>
      <c r="G1681" s="120"/>
      <c r="H1681" s="137"/>
      <c r="I1681" s="137"/>
      <c r="J1681" s="140"/>
      <c r="K1681" s="135">
        <f>K1680</f>
        <v>200</v>
      </c>
    </row>
    <row r="1682" spans="1:11" hidden="1">
      <c r="A1682" s="141"/>
      <c r="B1682" s="141"/>
      <c r="C1682" s="141"/>
      <c r="D1682" s="141"/>
      <c r="E1682" s="119"/>
      <c r="F1682" s="119"/>
      <c r="G1682" s="119"/>
      <c r="H1682" s="119"/>
      <c r="I1682" s="119"/>
      <c r="J1682" s="119"/>
      <c r="K1682" s="119"/>
    </row>
    <row r="1683" spans="1:11" ht="13.5" hidden="1" thickBot="1">
      <c r="A1683" s="142" t="s">
        <v>26</v>
      </c>
      <c r="B1683" s="141"/>
      <c r="C1683" s="141"/>
      <c r="D1683" s="141"/>
      <c r="E1683" s="141"/>
      <c r="F1683" s="141"/>
      <c r="G1683" s="141"/>
      <c r="H1683" s="141"/>
      <c r="I1683" s="141"/>
      <c r="J1683" s="141"/>
      <c r="K1683" s="141"/>
    </row>
    <row r="1684" spans="1:11" ht="13.5" hidden="1" thickBot="1">
      <c r="A1684" s="104" t="s">
        <v>8</v>
      </c>
      <c r="B1684" s="596" t="s">
        <v>9</v>
      </c>
      <c r="C1684" s="596"/>
      <c r="D1684" s="597"/>
      <c r="E1684" s="598" t="s">
        <v>10</v>
      </c>
      <c r="F1684" s="599"/>
      <c r="G1684" s="600"/>
      <c r="H1684" s="599" t="s">
        <v>11</v>
      </c>
      <c r="I1684" s="604" t="s">
        <v>27</v>
      </c>
      <c r="J1684" s="599" t="s">
        <v>28</v>
      </c>
      <c r="K1684" s="604" t="s">
        <v>14</v>
      </c>
    </row>
    <row r="1685" spans="1:11" ht="13.5" hidden="1" thickBot="1">
      <c r="A1685" s="127" t="s">
        <v>15</v>
      </c>
      <c r="B1685" s="167" t="s">
        <v>16</v>
      </c>
      <c r="C1685" s="168" t="s">
        <v>17</v>
      </c>
      <c r="D1685" s="166" t="s">
        <v>18</v>
      </c>
      <c r="E1685" s="601"/>
      <c r="F1685" s="602"/>
      <c r="G1685" s="603"/>
      <c r="H1685" s="602"/>
      <c r="I1685" s="605"/>
      <c r="J1685" s="602"/>
      <c r="K1685" s="605"/>
    </row>
    <row r="1686" spans="1:11" hidden="1">
      <c r="A1686" s="104"/>
      <c r="B1686" s="103"/>
      <c r="C1686" s="169"/>
      <c r="D1686" s="152"/>
      <c r="E1686" s="145" t="s">
        <v>398</v>
      </c>
      <c r="F1686" s="153"/>
      <c r="G1686" s="152"/>
      <c r="H1686" s="103"/>
      <c r="I1686" s="104">
        <v>1</v>
      </c>
      <c r="J1686" s="129">
        <v>17633</v>
      </c>
      <c r="K1686" s="129">
        <f>J1686*I1686</f>
        <v>17633</v>
      </c>
    </row>
    <row r="1687" spans="1:11" hidden="1">
      <c r="A1687" s="131"/>
      <c r="B1687" s="103"/>
      <c r="C1687" s="169"/>
      <c r="D1687" s="152"/>
      <c r="E1687" s="145"/>
      <c r="F1687" s="153"/>
      <c r="G1687" s="152"/>
      <c r="H1687" s="103"/>
      <c r="I1687" s="131"/>
      <c r="J1687" s="129"/>
      <c r="K1687" s="129"/>
    </row>
    <row r="1688" spans="1:11" hidden="1">
      <c r="A1688" s="131"/>
      <c r="B1688" s="103"/>
      <c r="C1688" s="169"/>
      <c r="D1688" s="152"/>
      <c r="E1688" s="145"/>
      <c r="F1688" s="153"/>
      <c r="G1688" s="152"/>
      <c r="H1688" s="103"/>
      <c r="I1688" s="131"/>
      <c r="J1688" s="129"/>
      <c r="K1688" s="129"/>
    </row>
    <row r="1689" spans="1:11" hidden="1">
      <c r="A1689" s="131"/>
      <c r="B1689" s="103" t="s">
        <v>368</v>
      </c>
      <c r="C1689" s="169" t="s">
        <v>368</v>
      </c>
      <c r="D1689" s="152" t="s">
        <v>368</v>
      </c>
      <c r="E1689" s="145" t="s">
        <v>368</v>
      </c>
      <c r="F1689" s="153"/>
      <c r="G1689" s="152"/>
      <c r="H1689" s="103" t="s">
        <v>368</v>
      </c>
      <c r="I1689" s="131"/>
      <c r="J1689" s="129" t="s">
        <v>368</v>
      </c>
      <c r="K1689" s="129" t="s">
        <v>368</v>
      </c>
    </row>
    <row r="1690" spans="1:11" hidden="1">
      <c r="A1690" s="131"/>
      <c r="B1690" s="103" t="s">
        <v>368</v>
      </c>
      <c r="C1690" s="169" t="s">
        <v>368</v>
      </c>
      <c r="D1690" s="152" t="s">
        <v>368</v>
      </c>
      <c r="E1690" s="145" t="s">
        <v>368</v>
      </c>
      <c r="F1690" s="153"/>
      <c r="G1690" s="152"/>
      <c r="H1690" s="103" t="s">
        <v>368</v>
      </c>
      <c r="I1690" s="131"/>
      <c r="J1690" s="129" t="s">
        <v>368</v>
      </c>
      <c r="K1690" s="129" t="s">
        <v>368</v>
      </c>
    </row>
    <row r="1691" spans="1:11" hidden="1">
      <c r="A1691" s="131"/>
      <c r="B1691" s="103" t="s">
        <v>368</v>
      </c>
      <c r="C1691" s="169" t="s">
        <v>368</v>
      </c>
      <c r="D1691" s="152" t="s">
        <v>368</v>
      </c>
      <c r="E1691" s="145" t="s">
        <v>368</v>
      </c>
      <c r="F1691" s="153"/>
      <c r="G1691" s="152"/>
      <c r="H1691" s="103" t="s">
        <v>368</v>
      </c>
      <c r="I1691" s="131"/>
      <c r="J1691" s="129" t="s">
        <v>368</v>
      </c>
      <c r="K1691" s="129" t="s">
        <v>368</v>
      </c>
    </row>
    <row r="1692" spans="1:11" hidden="1">
      <c r="A1692" s="131"/>
      <c r="B1692" s="103" t="s">
        <v>368</v>
      </c>
      <c r="C1692" s="169" t="s">
        <v>368</v>
      </c>
      <c r="D1692" s="152" t="s">
        <v>368</v>
      </c>
      <c r="E1692" s="145" t="s">
        <v>368</v>
      </c>
      <c r="F1692" s="153"/>
      <c r="G1692" s="152"/>
      <c r="H1692" s="103" t="s">
        <v>368</v>
      </c>
      <c r="I1692" s="131"/>
      <c r="J1692" s="129" t="s">
        <v>368</v>
      </c>
      <c r="K1692" s="129" t="s">
        <v>368</v>
      </c>
    </row>
    <row r="1693" spans="1:11" hidden="1">
      <c r="A1693" s="131"/>
      <c r="B1693" s="103" t="s">
        <v>368</v>
      </c>
      <c r="C1693" s="169" t="s">
        <v>368</v>
      </c>
      <c r="D1693" s="152" t="s">
        <v>368</v>
      </c>
      <c r="E1693" s="145" t="s">
        <v>368</v>
      </c>
      <c r="F1693" s="153"/>
      <c r="G1693" s="152"/>
      <c r="H1693" s="103" t="s">
        <v>368</v>
      </c>
      <c r="I1693" s="131"/>
      <c r="J1693" s="129" t="s">
        <v>368</v>
      </c>
      <c r="K1693" s="129" t="s">
        <v>368</v>
      </c>
    </row>
    <row r="1694" spans="1:11" hidden="1">
      <c r="A1694" s="131"/>
      <c r="B1694" s="103" t="s">
        <v>368</v>
      </c>
      <c r="C1694" s="169" t="s">
        <v>368</v>
      </c>
      <c r="D1694" s="152" t="s">
        <v>368</v>
      </c>
      <c r="E1694" s="145" t="s">
        <v>368</v>
      </c>
      <c r="F1694" s="153"/>
      <c r="G1694" s="152"/>
      <c r="H1694" s="103" t="s">
        <v>368</v>
      </c>
      <c r="I1694" s="131"/>
      <c r="J1694" s="129" t="s">
        <v>368</v>
      </c>
      <c r="K1694" s="129" t="s">
        <v>368</v>
      </c>
    </row>
    <row r="1695" spans="1:11" ht="13.5" hidden="1" thickBot="1">
      <c r="A1695" s="127"/>
      <c r="B1695" s="124" t="s">
        <v>368</v>
      </c>
      <c r="C1695" s="170" t="s">
        <v>368</v>
      </c>
      <c r="D1695" s="126" t="s">
        <v>368</v>
      </c>
      <c r="E1695" s="146" t="s">
        <v>368</v>
      </c>
      <c r="F1695" s="125"/>
      <c r="G1695" s="126"/>
      <c r="H1695" s="124" t="s">
        <v>368</v>
      </c>
      <c r="I1695" s="127"/>
      <c r="J1695" s="155" t="s">
        <v>368</v>
      </c>
      <c r="K1695" s="155" t="s">
        <v>368</v>
      </c>
    </row>
    <row r="1696" spans="1:11" ht="13.5" hidden="1" thickBot="1">
      <c r="A1696" s="141"/>
      <c r="B1696" s="141"/>
      <c r="C1696" s="141"/>
      <c r="D1696" s="141"/>
      <c r="E1696" s="132" t="s">
        <v>29</v>
      </c>
      <c r="F1696" s="120"/>
      <c r="G1696" s="120"/>
      <c r="H1696" s="120"/>
      <c r="I1696" s="120"/>
      <c r="J1696" s="134"/>
      <c r="K1696" s="155">
        <f>SUM(K1686:K1690)</f>
        <v>17633</v>
      </c>
    </row>
    <row r="1697" spans="1:11" ht="13.5" hidden="1" thickBot="1">
      <c r="A1697" s="141"/>
      <c r="B1697" s="141"/>
      <c r="C1697" s="141"/>
      <c r="D1697" s="141"/>
      <c r="E1697" s="132" t="s">
        <v>30</v>
      </c>
      <c r="F1697" s="120"/>
      <c r="G1697" s="120"/>
      <c r="H1697" s="137"/>
      <c r="I1697" s="137"/>
      <c r="J1697" s="140"/>
      <c r="K1697" s="135">
        <f>K1696</f>
        <v>17633</v>
      </c>
    </row>
    <row r="1698" spans="1:11" ht="13.5" hidden="1" thickBot="1">
      <c r="A1698" s="141"/>
      <c r="B1698" s="141"/>
      <c r="C1698" s="141"/>
      <c r="D1698" s="141"/>
      <c r="E1698" s="141"/>
      <c r="F1698" s="141"/>
      <c r="G1698" s="141"/>
      <c r="H1698" s="141"/>
      <c r="I1698" s="141"/>
      <c r="J1698" s="139"/>
      <c r="K1698" s="156"/>
    </row>
    <row r="1699" spans="1:11" ht="13.5" hidden="1" thickBot="1">
      <c r="A1699" s="141"/>
      <c r="B1699" s="141"/>
      <c r="C1699" s="141"/>
      <c r="D1699" s="141"/>
      <c r="E1699" s="174" t="s">
        <v>31</v>
      </c>
      <c r="F1699" s="175"/>
      <c r="G1699" s="175"/>
      <c r="H1699" s="175"/>
      <c r="I1699" s="175"/>
      <c r="J1699" s="612">
        <f>K1697+K1681+K1669+K1658</f>
        <v>332547.25</v>
      </c>
      <c r="K1699" s="613"/>
    </row>
    <row r="1700" spans="1:11" ht="13.5" hidden="1" thickBot="1">
      <c r="A1700" s="141"/>
      <c r="B1700" s="141"/>
      <c r="C1700" s="141"/>
      <c r="D1700" s="141"/>
      <c r="E1700" s="112" t="s">
        <v>32</v>
      </c>
      <c r="F1700" s="157"/>
      <c r="G1700" s="157"/>
      <c r="H1700" s="158">
        <v>0.35</v>
      </c>
      <c r="I1700" s="157"/>
      <c r="J1700" s="612">
        <f>J1699*0.3</f>
        <v>99764.175000000003</v>
      </c>
      <c r="K1700" s="613"/>
    </row>
    <row r="1701" spans="1:11" ht="13.5" hidden="1" thickBot="1">
      <c r="A1701" s="141"/>
      <c r="B1701" s="141"/>
      <c r="C1701" s="141"/>
      <c r="D1701" s="141"/>
      <c r="E1701" s="160" t="s">
        <v>33</v>
      </c>
      <c r="F1701" s="161"/>
      <c r="G1701" s="161"/>
      <c r="H1701" s="161"/>
      <c r="I1701" s="161"/>
      <c r="J1701" s="612">
        <f>J1700+J1699</f>
        <v>432311.42499999999</v>
      </c>
      <c r="K1701" s="613"/>
    </row>
    <row r="1702" spans="1:11" ht="13.5" hidden="1" thickBot="1"/>
    <row r="1703" spans="1:11" ht="18" hidden="1">
      <c r="A1703" s="630"/>
      <c r="B1703" s="631"/>
      <c r="C1703" s="632"/>
      <c r="D1703" s="639" t="s">
        <v>0</v>
      </c>
      <c r="E1703" s="640"/>
      <c r="F1703" s="640"/>
      <c r="G1703" s="640"/>
      <c r="H1703" s="640"/>
      <c r="I1703" s="640"/>
      <c r="J1703" s="640"/>
      <c r="K1703" s="640"/>
    </row>
    <row r="1704" spans="1:11" ht="13.5" hidden="1" thickBot="1">
      <c r="A1704" s="633"/>
      <c r="B1704" s="634"/>
      <c r="C1704" s="635"/>
      <c r="D1704" s="106"/>
      <c r="E1704" s="107"/>
      <c r="F1704" s="107"/>
      <c r="G1704" s="107"/>
      <c r="H1704" s="107"/>
      <c r="I1704" s="107"/>
      <c r="J1704" s="107"/>
      <c r="K1704" s="107"/>
    </row>
    <row r="1705" spans="1:11" ht="15" hidden="1" thickBot="1">
      <c r="A1705" s="633"/>
      <c r="B1705" s="634"/>
      <c r="C1705" s="635"/>
      <c r="D1705" s="641" t="str">
        <f>D1637</f>
        <v>MUNICIPIO DE RIONEGRO</v>
      </c>
      <c r="E1705" s="642"/>
      <c r="F1705" s="642"/>
      <c r="G1705" s="642"/>
      <c r="H1705" s="642"/>
      <c r="I1705" s="642"/>
      <c r="J1705" s="643"/>
      <c r="K1705" s="108" t="s">
        <v>1</v>
      </c>
    </row>
    <row r="1706" spans="1:11" ht="13.5" hidden="1" thickBot="1">
      <c r="A1706" s="636"/>
      <c r="B1706" s="637"/>
      <c r="C1706" s="638"/>
      <c r="D1706" s="644" t="str">
        <f>D1638</f>
        <v xml:space="preserve">REPOSICION SISTEMA DE ACUEDUCTO  CORREGIMIENTO LLANO DE PALMAS
</v>
      </c>
      <c r="E1706" s="645"/>
      <c r="F1706" s="645"/>
      <c r="G1706" s="645"/>
      <c r="H1706" s="645"/>
      <c r="I1706" s="645"/>
      <c r="J1706" s="646"/>
      <c r="K1706" s="109">
        <f>K1638</f>
        <v>41202</v>
      </c>
    </row>
    <row r="1707" spans="1:11" ht="13.5" hidden="1" thickBot="1">
      <c r="A1707" s="647" t="s">
        <v>233</v>
      </c>
      <c r="B1707" s="626"/>
      <c r="C1707" s="624" t="str">
        <f>C1639</f>
        <v>DESARENADOR</v>
      </c>
      <c r="D1707" s="624"/>
      <c r="E1707" s="624"/>
      <c r="F1707" s="624"/>
      <c r="G1707" s="625"/>
      <c r="H1707" s="626"/>
      <c r="I1707" s="626"/>
      <c r="J1707" s="163"/>
      <c r="K1707" s="111" t="s">
        <v>3</v>
      </c>
    </row>
    <row r="1708" spans="1:11" ht="13.5" hidden="1" thickBot="1">
      <c r="A1708" s="112" t="s">
        <v>4</v>
      </c>
      <c r="B1708" s="627"/>
      <c r="C1708" s="628"/>
      <c r="D1708" s="112" t="s">
        <v>5</v>
      </c>
      <c r="E1708" s="114"/>
      <c r="F1708" s="115" t="s">
        <v>428</v>
      </c>
      <c r="G1708" s="114"/>
      <c r="H1708" s="114"/>
      <c r="I1708" s="114"/>
      <c r="J1708" s="116"/>
      <c r="K1708" s="164" t="s">
        <v>422</v>
      </c>
    </row>
    <row r="1709" spans="1:11" hidden="1">
      <c r="A1709" s="117"/>
      <c r="B1709" s="117"/>
      <c r="C1709" s="117"/>
      <c r="D1709" s="117"/>
      <c r="E1709" s="117"/>
      <c r="F1709" s="117"/>
      <c r="G1709" s="117"/>
      <c r="H1709" s="117"/>
      <c r="I1709" s="117"/>
      <c r="J1709" s="117"/>
      <c r="K1709" s="117"/>
    </row>
    <row r="1710" spans="1:11" ht="13.5" hidden="1" thickBot="1">
      <c r="A1710" s="165" t="s">
        <v>7</v>
      </c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20"/>
    </row>
    <row r="1711" spans="1:11" ht="13.5" hidden="1" thickBot="1">
      <c r="A1711" s="104" t="s">
        <v>8</v>
      </c>
      <c r="B1711" s="596" t="s">
        <v>9</v>
      </c>
      <c r="C1711" s="596"/>
      <c r="D1711" s="597"/>
      <c r="E1711" s="598" t="s">
        <v>10</v>
      </c>
      <c r="F1711" s="599"/>
      <c r="G1711" s="600"/>
      <c r="H1711" s="599" t="s">
        <v>11</v>
      </c>
      <c r="I1711" s="604" t="s">
        <v>12</v>
      </c>
      <c r="J1711" s="599" t="s">
        <v>13</v>
      </c>
      <c r="K1711" s="604" t="s">
        <v>14</v>
      </c>
    </row>
    <row r="1712" spans="1:11" ht="13.5" hidden="1" thickBot="1">
      <c r="A1712" s="127" t="s">
        <v>15</v>
      </c>
      <c r="B1712" s="167" t="s">
        <v>16</v>
      </c>
      <c r="C1712" s="168" t="s">
        <v>17</v>
      </c>
      <c r="D1712" s="166" t="s">
        <v>18</v>
      </c>
      <c r="E1712" s="601"/>
      <c r="F1712" s="602"/>
      <c r="G1712" s="603"/>
      <c r="H1712" s="602"/>
      <c r="I1712" s="605"/>
      <c r="J1712" s="602"/>
      <c r="K1712" s="605"/>
    </row>
    <row r="1713" spans="1:11" hidden="1">
      <c r="A1713" s="104">
        <v>59</v>
      </c>
      <c r="B1713" s="103">
        <v>2</v>
      </c>
      <c r="C1713" s="169">
        <v>59</v>
      </c>
      <c r="D1713" s="152">
        <v>1</v>
      </c>
      <c r="E1713" s="145" t="s">
        <v>400</v>
      </c>
      <c r="F1713" s="153"/>
      <c r="G1713" s="152"/>
      <c r="H1713" s="103" t="s">
        <v>11</v>
      </c>
      <c r="I1713" s="104">
        <v>1</v>
      </c>
      <c r="J1713" s="129">
        <v>323640</v>
      </c>
      <c r="K1713" s="129">
        <f>J1713</f>
        <v>323640</v>
      </c>
    </row>
    <row r="1714" spans="1:11" hidden="1">
      <c r="A1714" s="131"/>
      <c r="B1714" s="103"/>
      <c r="C1714" s="169"/>
      <c r="D1714" s="152"/>
      <c r="E1714" s="145"/>
      <c r="F1714" s="153"/>
      <c r="G1714" s="152"/>
      <c r="H1714" s="103"/>
      <c r="I1714" s="131"/>
      <c r="J1714" s="129"/>
      <c r="K1714" s="129"/>
    </row>
    <row r="1715" spans="1:11" hidden="1">
      <c r="A1715" s="131"/>
      <c r="B1715" s="103"/>
      <c r="C1715" s="169"/>
      <c r="D1715" s="152"/>
      <c r="E1715" s="145"/>
      <c r="F1715" s="153"/>
      <c r="G1715" s="152"/>
      <c r="H1715" s="103"/>
      <c r="I1715" s="131"/>
      <c r="J1715" s="129"/>
      <c r="K1715" s="129"/>
    </row>
    <row r="1716" spans="1:11" hidden="1">
      <c r="A1716" s="131"/>
      <c r="B1716" s="103"/>
      <c r="C1716" s="169"/>
      <c r="D1716" s="152"/>
      <c r="E1716" s="145"/>
      <c r="F1716" s="153"/>
      <c r="G1716" s="152"/>
      <c r="H1716" s="103"/>
      <c r="I1716" s="131"/>
      <c r="J1716" s="129"/>
      <c r="K1716" s="129"/>
    </row>
    <row r="1717" spans="1:11" hidden="1">
      <c r="A1717" s="131"/>
      <c r="B1717" s="103" t="s">
        <v>368</v>
      </c>
      <c r="C1717" s="169" t="s">
        <v>368</v>
      </c>
      <c r="D1717" s="152" t="s">
        <v>368</v>
      </c>
      <c r="E1717" s="145" t="s">
        <v>368</v>
      </c>
      <c r="F1717" s="153"/>
      <c r="G1717" s="152"/>
      <c r="H1717" s="103" t="s">
        <v>368</v>
      </c>
      <c r="I1717" s="131"/>
      <c r="J1717" s="129" t="s">
        <v>368</v>
      </c>
      <c r="K1717" s="129" t="s">
        <v>368</v>
      </c>
    </row>
    <row r="1718" spans="1:11" hidden="1">
      <c r="A1718" s="131"/>
      <c r="B1718" s="103" t="s">
        <v>368</v>
      </c>
      <c r="C1718" s="169" t="s">
        <v>368</v>
      </c>
      <c r="D1718" s="152" t="s">
        <v>368</v>
      </c>
      <c r="E1718" s="145" t="s">
        <v>368</v>
      </c>
      <c r="F1718" s="153"/>
      <c r="G1718" s="152"/>
      <c r="H1718" s="103" t="s">
        <v>368</v>
      </c>
      <c r="I1718" s="131"/>
      <c r="J1718" s="129" t="s">
        <v>368</v>
      </c>
      <c r="K1718" s="129" t="s">
        <v>368</v>
      </c>
    </row>
    <row r="1719" spans="1:11" hidden="1">
      <c r="A1719" s="131"/>
      <c r="B1719" s="103" t="s">
        <v>368</v>
      </c>
      <c r="C1719" s="169" t="s">
        <v>368</v>
      </c>
      <c r="D1719" s="152" t="s">
        <v>368</v>
      </c>
      <c r="E1719" s="145" t="s">
        <v>368</v>
      </c>
      <c r="F1719" s="153"/>
      <c r="G1719" s="152"/>
      <c r="H1719" s="103" t="s">
        <v>368</v>
      </c>
      <c r="I1719" s="131"/>
      <c r="J1719" s="129" t="s">
        <v>368</v>
      </c>
      <c r="K1719" s="129" t="s">
        <v>368</v>
      </c>
    </row>
    <row r="1720" spans="1:11" hidden="1">
      <c r="A1720" s="131"/>
      <c r="B1720" s="103" t="s">
        <v>368</v>
      </c>
      <c r="C1720" s="169" t="s">
        <v>368</v>
      </c>
      <c r="D1720" s="152" t="s">
        <v>368</v>
      </c>
      <c r="E1720" s="145" t="s">
        <v>368</v>
      </c>
      <c r="F1720" s="153"/>
      <c r="G1720" s="152"/>
      <c r="H1720" s="103" t="s">
        <v>368</v>
      </c>
      <c r="I1720" s="131"/>
      <c r="J1720" s="129" t="s">
        <v>368</v>
      </c>
      <c r="K1720" s="129" t="s">
        <v>368</v>
      </c>
    </row>
    <row r="1721" spans="1:11" hidden="1">
      <c r="A1721" s="131"/>
      <c r="B1721" s="103" t="s">
        <v>368</v>
      </c>
      <c r="C1721" s="169" t="s">
        <v>368</v>
      </c>
      <c r="D1721" s="152" t="s">
        <v>368</v>
      </c>
      <c r="E1721" s="145" t="s">
        <v>368</v>
      </c>
      <c r="F1721" s="153"/>
      <c r="G1721" s="152"/>
      <c r="H1721" s="103" t="s">
        <v>368</v>
      </c>
      <c r="I1721" s="131"/>
      <c r="J1721" s="129" t="s">
        <v>368</v>
      </c>
      <c r="K1721" s="129" t="s">
        <v>368</v>
      </c>
    </row>
    <row r="1722" spans="1:11" ht="13.5" hidden="1" thickBot="1">
      <c r="A1722" s="127"/>
      <c r="B1722" s="124" t="s">
        <v>368</v>
      </c>
      <c r="C1722" s="170" t="s">
        <v>368</v>
      </c>
      <c r="D1722" s="126" t="s">
        <v>368</v>
      </c>
      <c r="E1722" s="146" t="s">
        <v>368</v>
      </c>
      <c r="F1722" s="125"/>
      <c r="G1722" s="126"/>
      <c r="H1722" s="124" t="s">
        <v>368</v>
      </c>
      <c r="I1722" s="127"/>
      <c r="J1722" s="155" t="s">
        <v>368</v>
      </c>
      <c r="K1722" s="155" t="s">
        <v>368</v>
      </c>
    </row>
    <row r="1723" spans="1:11" ht="13.5" hidden="1" thickBot="1">
      <c r="A1723" s="119"/>
      <c r="B1723" s="119"/>
      <c r="C1723" s="119"/>
      <c r="D1723" s="119"/>
      <c r="E1723" s="130" t="s">
        <v>19</v>
      </c>
      <c r="F1723" s="119"/>
      <c r="G1723" s="119"/>
      <c r="H1723" s="120"/>
      <c r="I1723" s="120"/>
      <c r="J1723" s="134"/>
      <c r="K1723" s="155">
        <f>SUM(K1713:K1717)</f>
        <v>323640</v>
      </c>
    </row>
    <row r="1724" spans="1:11" ht="13.5" hidden="1" thickBot="1">
      <c r="A1724" s="119"/>
      <c r="B1724" s="119"/>
      <c r="C1724" s="119"/>
      <c r="D1724" s="119"/>
      <c r="E1724" s="136" t="s">
        <v>20</v>
      </c>
      <c r="F1724" s="137"/>
      <c r="G1724" s="137"/>
      <c r="H1724" s="137"/>
      <c r="I1724" s="138">
        <v>0.05</v>
      </c>
      <c r="J1724" s="139"/>
      <c r="K1724" s="135">
        <f>K1723*0.05</f>
        <v>16182</v>
      </c>
    </row>
    <row r="1725" spans="1:11" ht="13.5" hidden="1" thickBot="1">
      <c r="A1725" s="119"/>
      <c r="B1725" s="141"/>
      <c r="C1725" s="141"/>
      <c r="D1725" s="141"/>
      <c r="E1725" s="132" t="s">
        <v>21</v>
      </c>
      <c r="F1725" s="120"/>
      <c r="G1725" s="120"/>
      <c r="H1725" s="137"/>
      <c r="I1725" s="137"/>
      <c r="J1725" s="140"/>
      <c r="K1725" s="135">
        <f>K1724+K1723</f>
        <v>339822</v>
      </c>
    </row>
    <row r="1726" spans="1:11" ht="13.5" hidden="1" thickBot="1">
      <c r="A1726" s="119"/>
      <c r="B1726" s="141"/>
      <c r="C1726" s="141"/>
      <c r="D1726" s="141"/>
      <c r="E1726" s="132" t="s">
        <v>22</v>
      </c>
      <c r="F1726" s="120"/>
      <c r="G1726" s="120"/>
      <c r="H1726" s="137"/>
      <c r="I1726" s="137"/>
      <c r="J1726" s="140"/>
      <c r="K1726" s="135">
        <f>K1725</f>
        <v>339822</v>
      </c>
    </row>
    <row r="1727" spans="1:11" hidden="1">
      <c r="A1727" s="119"/>
      <c r="B1727" s="141"/>
      <c r="C1727" s="141"/>
      <c r="D1727" s="141"/>
      <c r="E1727" s="141"/>
      <c r="F1727" s="141"/>
      <c r="G1727" s="141"/>
      <c r="H1727" s="141"/>
      <c r="I1727" s="141"/>
      <c r="J1727" s="141"/>
      <c r="K1727" s="141"/>
    </row>
    <row r="1728" spans="1:11" ht="13.5" hidden="1" thickBot="1">
      <c r="A1728" s="142" t="s">
        <v>369</v>
      </c>
      <c r="B1728" s="141"/>
      <c r="C1728" s="141"/>
      <c r="D1728" s="141"/>
      <c r="E1728" s="141"/>
      <c r="F1728" s="141"/>
      <c r="G1728" s="141"/>
      <c r="H1728" s="141"/>
      <c r="I1728" s="141"/>
      <c r="J1728" s="141"/>
      <c r="K1728" s="141"/>
    </row>
    <row r="1729" spans="1:11" ht="13.5" hidden="1" thickBot="1">
      <c r="A1729" s="104" t="s">
        <v>8</v>
      </c>
      <c r="B1729" s="596" t="s">
        <v>9</v>
      </c>
      <c r="C1729" s="596"/>
      <c r="D1729" s="597"/>
      <c r="E1729" s="598" t="s">
        <v>10</v>
      </c>
      <c r="F1729" s="599"/>
      <c r="G1729" s="600"/>
      <c r="H1729" s="599" t="s">
        <v>11</v>
      </c>
      <c r="I1729" s="604" t="s">
        <v>12</v>
      </c>
      <c r="J1729" s="599" t="s">
        <v>13</v>
      </c>
      <c r="K1729" s="604" t="s">
        <v>14</v>
      </c>
    </row>
    <row r="1730" spans="1:11" ht="13.5" hidden="1" thickBot="1">
      <c r="A1730" s="127" t="s">
        <v>15</v>
      </c>
      <c r="B1730" s="167" t="s">
        <v>16</v>
      </c>
      <c r="C1730" s="168" t="s">
        <v>17</v>
      </c>
      <c r="D1730" s="166" t="s">
        <v>18</v>
      </c>
      <c r="E1730" s="601"/>
      <c r="F1730" s="602"/>
      <c r="G1730" s="603"/>
      <c r="H1730" s="602"/>
      <c r="I1730" s="605"/>
      <c r="J1730" s="602"/>
      <c r="K1730" s="605"/>
    </row>
    <row r="1731" spans="1:11" hidden="1">
      <c r="A1731" s="104"/>
      <c r="B1731" s="103"/>
      <c r="C1731" s="169"/>
      <c r="D1731" s="152"/>
      <c r="E1731" s="145" t="s">
        <v>80</v>
      </c>
      <c r="F1731" s="153"/>
      <c r="G1731" s="152"/>
      <c r="H1731" s="103" t="s">
        <v>83</v>
      </c>
      <c r="I1731" s="104">
        <v>1</v>
      </c>
      <c r="J1731" s="129">
        <v>1200</v>
      </c>
      <c r="K1731" s="129">
        <f>J1731*I1731</f>
        <v>1200</v>
      </c>
    </row>
    <row r="1732" spans="1:11" hidden="1">
      <c r="A1732" s="131"/>
      <c r="B1732" s="103" t="s">
        <v>368</v>
      </c>
      <c r="C1732" s="169" t="s">
        <v>368</v>
      </c>
      <c r="D1732" s="152" t="s">
        <v>368</v>
      </c>
      <c r="E1732" s="145" t="s">
        <v>368</v>
      </c>
      <c r="F1732" s="153"/>
      <c r="G1732" s="152"/>
      <c r="H1732" s="103" t="s">
        <v>368</v>
      </c>
      <c r="I1732" s="131"/>
      <c r="J1732" s="129" t="s">
        <v>368</v>
      </c>
      <c r="K1732" s="129" t="s">
        <v>368</v>
      </c>
    </row>
    <row r="1733" spans="1:11" hidden="1">
      <c r="A1733" s="131"/>
      <c r="B1733" s="103" t="s">
        <v>368</v>
      </c>
      <c r="C1733" s="169" t="s">
        <v>368</v>
      </c>
      <c r="D1733" s="152" t="s">
        <v>368</v>
      </c>
      <c r="E1733" s="145" t="s">
        <v>368</v>
      </c>
      <c r="F1733" s="153"/>
      <c r="G1733" s="152"/>
      <c r="H1733" s="103" t="s">
        <v>368</v>
      </c>
      <c r="I1733" s="131"/>
      <c r="J1733" s="129" t="s">
        <v>368</v>
      </c>
      <c r="K1733" s="129" t="s">
        <v>368</v>
      </c>
    </row>
    <row r="1734" spans="1:11" hidden="1">
      <c r="A1734" s="131"/>
      <c r="B1734" s="103" t="s">
        <v>368</v>
      </c>
      <c r="C1734" s="169" t="s">
        <v>368</v>
      </c>
      <c r="D1734" s="152" t="s">
        <v>368</v>
      </c>
      <c r="E1734" s="145" t="s">
        <v>368</v>
      </c>
      <c r="F1734" s="153"/>
      <c r="G1734" s="152"/>
      <c r="H1734" s="103" t="s">
        <v>368</v>
      </c>
      <c r="I1734" s="131"/>
      <c r="J1734" s="129" t="s">
        <v>368</v>
      </c>
      <c r="K1734" s="129" t="s">
        <v>368</v>
      </c>
    </row>
    <row r="1735" spans="1:11" ht="13.5" hidden="1" thickBot="1">
      <c r="A1735" s="127"/>
      <c r="B1735" s="124" t="s">
        <v>368</v>
      </c>
      <c r="C1735" s="170" t="s">
        <v>368</v>
      </c>
      <c r="D1735" s="126" t="s">
        <v>368</v>
      </c>
      <c r="E1735" s="146" t="s">
        <v>368</v>
      </c>
      <c r="F1735" s="125"/>
      <c r="G1735" s="126"/>
      <c r="H1735" s="124" t="s">
        <v>368</v>
      </c>
      <c r="I1735" s="127"/>
      <c r="J1735" s="129" t="s">
        <v>368</v>
      </c>
      <c r="K1735" s="129" t="s">
        <v>368</v>
      </c>
    </row>
    <row r="1736" spans="1:11" ht="13.5" hidden="1" thickBot="1">
      <c r="A1736" s="141"/>
      <c r="B1736" s="141"/>
      <c r="C1736" s="141"/>
      <c r="D1736" s="141"/>
      <c r="E1736" s="132" t="s">
        <v>380</v>
      </c>
      <c r="F1736" s="120"/>
      <c r="G1736" s="120"/>
      <c r="H1736" s="120"/>
      <c r="I1736" s="120"/>
      <c r="J1736" s="140"/>
      <c r="K1736" s="135">
        <f>SUM(K1731:K1735)</f>
        <v>1200</v>
      </c>
    </row>
    <row r="1737" spans="1:11" ht="13.5" hidden="1" thickBot="1">
      <c r="A1737" s="141"/>
      <c r="B1737" s="141"/>
      <c r="C1737" s="141"/>
      <c r="D1737" s="141"/>
      <c r="E1737" s="132" t="s">
        <v>370</v>
      </c>
      <c r="F1737" s="120"/>
      <c r="G1737" s="120"/>
      <c r="H1737" s="137"/>
      <c r="I1737" s="137"/>
      <c r="J1737" s="140"/>
      <c r="K1737" s="135">
        <f>K1736</f>
        <v>1200</v>
      </c>
    </row>
    <row r="1738" spans="1:11" hidden="1">
      <c r="A1738" s="141"/>
      <c r="B1738" s="141"/>
      <c r="C1738" s="141"/>
      <c r="D1738" s="141"/>
      <c r="E1738" s="119"/>
      <c r="F1738" s="119"/>
      <c r="G1738" s="119"/>
      <c r="H1738" s="119"/>
      <c r="I1738" s="119"/>
      <c r="J1738" s="148"/>
      <c r="K1738" s="149"/>
    </row>
    <row r="1739" spans="1:11" ht="13.5" hidden="1" thickBot="1">
      <c r="A1739" s="142" t="s">
        <v>371</v>
      </c>
      <c r="B1739" s="141"/>
      <c r="C1739" s="141"/>
      <c r="D1739" s="141"/>
      <c r="E1739" s="141"/>
      <c r="F1739" s="141"/>
      <c r="G1739" s="141"/>
      <c r="H1739" s="141"/>
      <c r="I1739" s="141"/>
      <c r="J1739" s="141"/>
      <c r="K1739" s="141"/>
    </row>
    <row r="1740" spans="1:11" ht="13.5" hidden="1" thickBot="1">
      <c r="A1740" s="104" t="s">
        <v>8</v>
      </c>
      <c r="B1740" s="596" t="s">
        <v>9</v>
      </c>
      <c r="C1740" s="596"/>
      <c r="D1740" s="597"/>
      <c r="E1740" s="598" t="s">
        <v>10</v>
      </c>
      <c r="F1740" s="600"/>
      <c r="G1740" s="622" t="s">
        <v>372</v>
      </c>
      <c r="H1740" s="604" t="s">
        <v>373</v>
      </c>
      <c r="I1740" s="604" t="s">
        <v>374</v>
      </c>
      <c r="J1740" s="604" t="s">
        <v>28</v>
      </c>
      <c r="K1740" s="604" t="s">
        <v>13</v>
      </c>
    </row>
    <row r="1741" spans="1:11" ht="13.5" hidden="1" thickBot="1">
      <c r="A1741" s="127" t="s">
        <v>15</v>
      </c>
      <c r="B1741" s="167" t="s">
        <v>16</v>
      </c>
      <c r="C1741" s="168" t="s">
        <v>17</v>
      </c>
      <c r="D1741" s="166" t="s">
        <v>18</v>
      </c>
      <c r="E1741" s="601"/>
      <c r="F1741" s="603"/>
      <c r="G1741" s="629"/>
      <c r="H1741" s="605"/>
      <c r="I1741" s="605"/>
      <c r="J1741" s="605"/>
      <c r="K1741" s="605"/>
    </row>
    <row r="1742" spans="1:11" hidden="1">
      <c r="A1742" s="104"/>
      <c r="B1742" s="121"/>
      <c r="C1742" s="171"/>
      <c r="D1742" s="123"/>
      <c r="E1742" s="145" t="s">
        <v>397</v>
      </c>
      <c r="F1742" s="123"/>
      <c r="G1742" s="123">
        <v>0.1</v>
      </c>
      <c r="H1742" s="122">
        <v>40</v>
      </c>
      <c r="I1742" s="104">
        <v>4</v>
      </c>
      <c r="J1742" s="172">
        <v>50</v>
      </c>
      <c r="K1742" s="129">
        <v>200</v>
      </c>
    </row>
    <row r="1743" spans="1:11" hidden="1">
      <c r="A1743" s="131"/>
      <c r="B1743" s="103"/>
      <c r="C1743" s="169"/>
      <c r="D1743" s="152"/>
      <c r="E1743" s="145"/>
      <c r="F1743" s="152"/>
      <c r="G1743" s="152"/>
      <c r="H1743" s="153"/>
      <c r="I1743" s="131"/>
      <c r="J1743" s="149"/>
      <c r="K1743" s="129"/>
    </row>
    <row r="1744" spans="1:11" hidden="1">
      <c r="A1744" s="131"/>
      <c r="B1744" s="103"/>
      <c r="C1744" s="169"/>
      <c r="D1744" s="152"/>
      <c r="E1744" s="145"/>
      <c r="F1744" s="152"/>
      <c r="G1744" s="152"/>
      <c r="H1744" s="153"/>
      <c r="I1744" s="131"/>
      <c r="J1744" s="149"/>
      <c r="K1744" s="129"/>
    </row>
    <row r="1745" spans="1:11" hidden="1">
      <c r="A1745" s="131"/>
      <c r="B1745" s="103"/>
      <c r="C1745" s="169"/>
      <c r="D1745" s="152"/>
      <c r="E1745" s="145"/>
      <c r="F1745" s="152"/>
      <c r="G1745" s="152"/>
      <c r="H1745" s="153"/>
      <c r="I1745" s="131"/>
      <c r="J1745" s="149"/>
      <c r="K1745" s="129"/>
    </row>
    <row r="1746" spans="1:11" hidden="1">
      <c r="A1746" s="131"/>
      <c r="B1746" s="103"/>
      <c r="C1746" s="169"/>
      <c r="D1746" s="152"/>
      <c r="E1746" s="145"/>
      <c r="F1746" s="152"/>
      <c r="G1746" s="152"/>
      <c r="H1746" s="153"/>
      <c r="I1746" s="131"/>
      <c r="J1746" s="149"/>
      <c r="K1746" s="129"/>
    </row>
    <row r="1747" spans="1:11" ht="13.5" hidden="1" thickBot="1">
      <c r="A1747" s="127"/>
      <c r="B1747" s="124" t="s">
        <v>368</v>
      </c>
      <c r="C1747" s="170" t="s">
        <v>368</v>
      </c>
      <c r="D1747" s="126" t="s">
        <v>368</v>
      </c>
      <c r="E1747" s="146" t="s">
        <v>368</v>
      </c>
      <c r="F1747" s="126"/>
      <c r="G1747" s="126"/>
      <c r="H1747" s="153"/>
      <c r="I1747" s="131"/>
      <c r="J1747" s="149"/>
      <c r="K1747" s="129" t="s">
        <v>368</v>
      </c>
    </row>
    <row r="1748" spans="1:11" ht="13.5" hidden="1" thickBot="1">
      <c r="A1748" s="141"/>
      <c r="B1748" s="141"/>
      <c r="C1748" s="141"/>
      <c r="D1748" s="141"/>
      <c r="E1748" s="132" t="s">
        <v>375</v>
      </c>
      <c r="F1748" s="120"/>
      <c r="G1748" s="120"/>
      <c r="H1748" s="137"/>
      <c r="I1748" s="137"/>
      <c r="J1748" s="140"/>
      <c r="K1748" s="135">
        <f>SUM(K1742:K1746)</f>
        <v>200</v>
      </c>
    </row>
    <row r="1749" spans="1:11" ht="13.5" hidden="1" thickBot="1">
      <c r="A1749" s="141"/>
      <c r="B1749" s="141"/>
      <c r="C1749" s="141"/>
      <c r="D1749" s="141"/>
      <c r="E1749" s="132" t="s">
        <v>376</v>
      </c>
      <c r="F1749" s="120"/>
      <c r="G1749" s="120"/>
      <c r="H1749" s="137"/>
      <c r="I1749" s="137"/>
      <c r="J1749" s="140"/>
      <c r="K1749" s="135">
        <f>K1748</f>
        <v>200</v>
      </c>
    </row>
    <row r="1750" spans="1:11" hidden="1">
      <c r="A1750" s="141"/>
      <c r="B1750" s="141"/>
      <c r="C1750" s="141"/>
      <c r="D1750" s="141"/>
      <c r="E1750" s="119"/>
      <c r="F1750" s="119"/>
      <c r="G1750" s="119"/>
      <c r="H1750" s="119"/>
      <c r="I1750" s="119"/>
      <c r="J1750" s="119"/>
      <c r="K1750" s="119"/>
    </row>
    <row r="1751" spans="1:11" ht="13.5" hidden="1" thickBot="1">
      <c r="A1751" s="142" t="s">
        <v>26</v>
      </c>
      <c r="B1751" s="141"/>
      <c r="C1751" s="141"/>
      <c r="D1751" s="141"/>
      <c r="E1751" s="141"/>
      <c r="F1751" s="141"/>
      <c r="G1751" s="141"/>
      <c r="H1751" s="141"/>
      <c r="I1751" s="141"/>
      <c r="J1751" s="141"/>
      <c r="K1751" s="141"/>
    </row>
    <row r="1752" spans="1:11" ht="13.5" hidden="1" thickBot="1">
      <c r="A1752" s="104" t="s">
        <v>8</v>
      </c>
      <c r="B1752" s="596" t="s">
        <v>9</v>
      </c>
      <c r="C1752" s="596"/>
      <c r="D1752" s="597"/>
      <c r="E1752" s="598" t="s">
        <v>10</v>
      </c>
      <c r="F1752" s="599"/>
      <c r="G1752" s="600"/>
      <c r="H1752" s="599" t="s">
        <v>11</v>
      </c>
      <c r="I1752" s="604" t="s">
        <v>27</v>
      </c>
      <c r="J1752" s="599" t="s">
        <v>28</v>
      </c>
      <c r="K1752" s="604" t="s">
        <v>14</v>
      </c>
    </row>
    <row r="1753" spans="1:11" ht="13.5" hidden="1" thickBot="1">
      <c r="A1753" s="127" t="s">
        <v>15</v>
      </c>
      <c r="B1753" s="167" t="s">
        <v>16</v>
      </c>
      <c r="C1753" s="168" t="s">
        <v>17</v>
      </c>
      <c r="D1753" s="166" t="s">
        <v>18</v>
      </c>
      <c r="E1753" s="601"/>
      <c r="F1753" s="602"/>
      <c r="G1753" s="603"/>
      <c r="H1753" s="602"/>
      <c r="I1753" s="605"/>
      <c r="J1753" s="602"/>
      <c r="K1753" s="605"/>
    </row>
    <row r="1754" spans="1:11" hidden="1">
      <c r="A1754" s="104"/>
      <c r="B1754" s="103"/>
      <c r="C1754" s="169"/>
      <c r="D1754" s="152"/>
      <c r="E1754" s="145" t="s">
        <v>398</v>
      </c>
      <c r="F1754" s="153"/>
      <c r="G1754" s="152"/>
      <c r="H1754" s="103"/>
      <c r="I1754" s="104">
        <v>1</v>
      </c>
      <c r="J1754" s="129">
        <v>17633</v>
      </c>
      <c r="K1754" s="129">
        <f>J1754*I1754</f>
        <v>17633</v>
      </c>
    </row>
    <row r="1755" spans="1:11" hidden="1">
      <c r="A1755" s="131"/>
      <c r="B1755" s="103"/>
      <c r="C1755" s="169"/>
      <c r="D1755" s="152"/>
      <c r="E1755" s="145"/>
      <c r="F1755" s="153"/>
      <c r="G1755" s="152"/>
      <c r="H1755" s="103"/>
      <c r="I1755" s="131"/>
      <c r="J1755" s="129"/>
      <c r="K1755" s="129"/>
    </row>
    <row r="1756" spans="1:11" hidden="1">
      <c r="A1756" s="131"/>
      <c r="B1756" s="103"/>
      <c r="C1756" s="169"/>
      <c r="D1756" s="152"/>
      <c r="E1756" s="145"/>
      <c r="F1756" s="153"/>
      <c r="G1756" s="152"/>
      <c r="H1756" s="103"/>
      <c r="I1756" s="131"/>
      <c r="J1756" s="129"/>
      <c r="K1756" s="129"/>
    </row>
    <row r="1757" spans="1:11" hidden="1">
      <c r="A1757" s="131"/>
      <c r="B1757" s="103" t="s">
        <v>368</v>
      </c>
      <c r="C1757" s="169" t="s">
        <v>368</v>
      </c>
      <c r="D1757" s="152" t="s">
        <v>368</v>
      </c>
      <c r="E1757" s="145" t="s">
        <v>368</v>
      </c>
      <c r="F1757" s="153"/>
      <c r="G1757" s="152"/>
      <c r="H1757" s="103" t="s">
        <v>368</v>
      </c>
      <c r="I1757" s="131"/>
      <c r="J1757" s="129" t="s">
        <v>368</v>
      </c>
      <c r="K1757" s="129" t="s">
        <v>368</v>
      </c>
    </row>
    <row r="1758" spans="1:11" hidden="1">
      <c r="A1758" s="131"/>
      <c r="B1758" s="103" t="s">
        <v>368</v>
      </c>
      <c r="C1758" s="169" t="s">
        <v>368</v>
      </c>
      <c r="D1758" s="152" t="s">
        <v>368</v>
      </c>
      <c r="E1758" s="145" t="s">
        <v>368</v>
      </c>
      <c r="F1758" s="153"/>
      <c r="G1758" s="152"/>
      <c r="H1758" s="103" t="s">
        <v>368</v>
      </c>
      <c r="I1758" s="131"/>
      <c r="J1758" s="129" t="s">
        <v>368</v>
      </c>
      <c r="K1758" s="129" t="s">
        <v>368</v>
      </c>
    </row>
    <row r="1759" spans="1:11" hidden="1">
      <c r="A1759" s="131"/>
      <c r="B1759" s="103" t="s">
        <v>368</v>
      </c>
      <c r="C1759" s="169" t="s">
        <v>368</v>
      </c>
      <c r="D1759" s="152" t="s">
        <v>368</v>
      </c>
      <c r="E1759" s="145" t="s">
        <v>368</v>
      </c>
      <c r="F1759" s="153"/>
      <c r="G1759" s="152"/>
      <c r="H1759" s="103" t="s">
        <v>368</v>
      </c>
      <c r="I1759" s="131"/>
      <c r="J1759" s="129" t="s">
        <v>368</v>
      </c>
      <c r="K1759" s="129" t="s">
        <v>368</v>
      </c>
    </row>
    <row r="1760" spans="1:11" hidden="1">
      <c r="A1760" s="131"/>
      <c r="B1760" s="103" t="s">
        <v>368</v>
      </c>
      <c r="C1760" s="169" t="s">
        <v>368</v>
      </c>
      <c r="D1760" s="152" t="s">
        <v>368</v>
      </c>
      <c r="E1760" s="145" t="s">
        <v>368</v>
      </c>
      <c r="F1760" s="153"/>
      <c r="G1760" s="152"/>
      <c r="H1760" s="103" t="s">
        <v>368</v>
      </c>
      <c r="I1760" s="131"/>
      <c r="J1760" s="129" t="s">
        <v>368</v>
      </c>
      <c r="K1760" s="129" t="s">
        <v>368</v>
      </c>
    </row>
    <row r="1761" spans="1:11" hidden="1">
      <c r="A1761" s="131"/>
      <c r="B1761" s="103" t="s">
        <v>368</v>
      </c>
      <c r="C1761" s="169" t="s">
        <v>368</v>
      </c>
      <c r="D1761" s="152" t="s">
        <v>368</v>
      </c>
      <c r="E1761" s="145" t="s">
        <v>368</v>
      </c>
      <c r="F1761" s="153"/>
      <c r="G1761" s="152"/>
      <c r="H1761" s="103" t="s">
        <v>368</v>
      </c>
      <c r="I1761" s="131"/>
      <c r="J1761" s="129" t="s">
        <v>368</v>
      </c>
      <c r="K1761" s="129" t="s">
        <v>368</v>
      </c>
    </row>
    <row r="1762" spans="1:11" hidden="1">
      <c r="A1762" s="131"/>
      <c r="B1762" s="103" t="s">
        <v>368</v>
      </c>
      <c r="C1762" s="169" t="s">
        <v>368</v>
      </c>
      <c r="D1762" s="152" t="s">
        <v>368</v>
      </c>
      <c r="E1762" s="145" t="s">
        <v>368</v>
      </c>
      <c r="F1762" s="153"/>
      <c r="G1762" s="152"/>
      <c r="H1762" s="103" t="s">
        <v>368</v>
      </c>
      <c r="I1762" s="131"/>
      <c r="J1762" s="129" t="s">
        <v>368</v>
      </c>
      <c r="K1762" s="129" t="s">
        <v>368</v>
      </c>
    </row>
    <row r="1763" spans="1:11" ht="13.5" hidden="1" thickBot="1">
      <c r="A1763" s="127"/>
      <c r="B1763" s="124" t="s">
        <v>368</v>
      </c>
      <c r="C1763" s="170" t="s">
        <v>368</v>
      </c>
      <c r="D1763" s="126" t="s">
        <v>368</v>
      </c>
      <c r="E1763" s="146" t="s">
        <v>368</v>
      </c>
      <c r="F1763" s="125"/>
      <c r="G1763" s="126"/>
      <c r="H1763" s="124" t="s">
        <v>368</v>
      </c>
      <c r="I1763" s="127"/>
      <c r="J1763" s="155" t="s">
        <v>368</v>
      </c>
      <c r="K1763" s="155" t="s">
        <v>368</v>
      </c>
    </row>
    <row r="1764" spans="1:11" ht="13.5" hidden="1" thickBot="1">
      <c r="A1764" s="141"/>
      <c r="B1764" s="141"/>
      <c r="C1764" s="141"/>
      <c r="D1764" s="141"/>
      <c r="E1764" s="132" t="s">
        <v>29</v>
      </c>
      <c r="F1764" s="120"/>
      <c r="G1764" s="120"/>
      <c r="H1764" s="120"/>
      <c r="I1764" s="120"/>
      <c r="J1764" s="134"/>
      <c r="K1764" s="155">
        <f>SUM(K1754:K1758)</f>
        <v>17633</v>
      </c>
    </row>
    <row r="1765" spans="1:11" ht="13.5" hidden="1" thickBot="1">
      <c r="A1765" s="141"/>
      <c r="B1765" s="141"/>
      <c r="C1765" s="141"/>
      <c r="D1765" s="141"/>
      <c r="E1765" s="132" t="s">
        <v>30</v>
      </c>
      <c r="F1765" s="120"/>
      <c r="G1765" s="120"/>
      <c r="H1765" s="137"/>
      <c r="I1765" s="137"/>
      <c r="J1765" s="140"/>
      <c r="K1765" s="135">
        <f>K1764</f>
        <v>17633</v>
      </c>
    </row>
    <row r="1766" spans="1:11" ht="13.5" hidden="1" thickBot="1">
      <c r="A1766" s="141"/>
      <c r="B1766" s="141"/>
      <c r="C1766" s="141"/>
      <c r="D1766" s="141"/>
      <c r="E1766" s="141"/>
      <c r="F1766" s="141"/>
      <c r="G1766" s="141"/>
      <c r="H1766" s="141"/>
      <c r="I1766" s="141"/>
      <c r="J1766" s="139"/>
      <c r="K1766" s="156"/>
    </row>
    <row r="1767" spans="1:11" ht="13.5" hidden="1" thickBot="1">
      <c r="A1767" s="141"/>
      <c r="B1767" s="141"/>
      <c r="C1767" s="141"/>
      <c r="D1767" s="141"/>
      <c r="E1767" s="174" t="s">
        <v>31</v>
      </c>
      <c r="F1767" s="175"/>
      <c r="G1767" s="175"/>
      <c r="H1767" s="175"/>
      <c r="I1767" s="175"/>
      <c r="J1767" s="612">
        <f>K1765+K1749+K1737+K1726</f>
        <v>358855</v>
      </c>
      <c r="K1767" s="613"/>
    </row>
    <row r="1768" spans="1:11" ht="13.5" hidden="1" thickBot="1">
      <c r="A1768" s="141"/>
      <c r="B1768" s="141"/>
      <c r="C1768" s="141"/>
      <c r="D1768" s="141"/>
      <c r="E1768" s="112" t="s">
        <v>32</v>
      </c>
      <c r="F1768" s="157"/>
      <c r="G1768" s="157"/>
      <c r="H1768" s="158">
        <v>0.35</v>
      </c>
      <c r="I1768" s="157"/>
      <c r="J1768" s="612">
        <f>J1767*0.3</f>
        <v>107656.5</v>
      </c>
      <c r="K1768" s="613"/>
    </row>
    <row r="1769" spans="1:11" ht="13.5" hidden="1" thickBot="1">
      <c r="A1769" s="141"/>
      <c r="B1769" s="141"/>
      <c r="C1769" s="141"/>
      <c r="D1769" s="141"/>
      <c r="E1769" s="160" t="s">
        <v>33</v>
      </c>
      <c r="F1769" s="161"/>
      <c r="G1769" s="161"/>
      <c r="H1769" s="161"/>
      <c r="I1769" s="161"/>
      <c r="J1769" s="612">
        <f>J1768+J1767</f>
        <v>466511.5</v>
      </c>
      <c r="K1769" s="613"/>
    </row>
    <row r="1770" spans="1:11" ht="13.5" hidden="1" thickBot="1"/>
    <row r="1771" spans="1:11" ht="18" hidden="1">
      <c r="A1771" s="630"/>
      <c r="B1771" s="631"/>
      <c r="C1771" s="632"/>
      <c r="D1771" s="639" t="s">
        <v>0</v>
      </c>
      <c r="E1771" s="640"/>
      <c r="F1771" s="640"/>
      <c r="G1771" s="640"/>
      <c r="H1771" s="640"/>
      <c r="I1771" s="640"/>
      <c r="J1771" s="640"/>
      <c r="K1771" s="640"/>
    </row>
    <row r="1772" spans="1:11" ht="13.5" hidden="1" thickBot="1">
      <c r="A1772" s="633"/>
      <c r="B1772" s="634"/>
      <c r="C1772" s="635"/>
      <c r="D1772" s="106"/>
      <c r="E1772" s="107"/>
      <c r="F1772" s="107"/>
      <c r="G1772" s="107"/>
      <c r="H1772" s="107"/>
      <c r="I1772" s="107"/>
      <c r="J1772" s="107"/>
      <c r="K1772" s="107"/>
    </row>
    <row r="1773" spans="1:11" ht="15" hidden="1" thickBot="1">
      <c r="A1773" s="633"/>
      <c r="B1773" s="634"/>
      <c r="C1773" s="635"/>
      <c r="D1773" s="641" t="str">
        <f>D1705</f>
        <v>MUNICIPIO DE RIONEGRO</v>
      </c>
      <c r="E1773" s="642"/>
      <c r="F1773" s="642"/>
      <c r="G1773" s="642"/>
      <c r="H1773" s="642"/>
      <c r="I1773" s="642"/>
      <c r="J1773" s="643"/>
      <c r="K1773" s="108" t="s">
        <v>1</v>
      </c>
    </row>
    <row r="1774" spans="1:11" ht="13.5" hidden="1" thickBot="1">
      <c r="A1774" s="636"/>
      <c r="B1774" s="637"/>
      <c r="C1774" s="638"/>
      <c r="D1774" s="644" t="str">
        <f>D1706</f>
        <v xml:space="preserve">REPOSICION SISTEMA DE ACUEDUCTO  CORREGIMIENTO LLANO DE PALMAS
</v>
      </c>
      <c r="E1774" s="645"/>
      <c r="F1774" s="645"/>
      <c r="G1774" s="645"/>
      <c r="H1774" s="645"/>
      <c r="I1774" s="645"/>
      <c r="J1774" s="646"/>
      <c r="K1774" s="109">
        <f>K1706</f>
        <v>41202</v>
      </c>
    </row>
    <row r="1775" spans="1:11" ht="13.5" hidden="1" thickBot="1">
      <c r="A1775" s="647" t="s">
        <v>233</v>
      </c>
      <c r="B1775" s="626"/>
      <c r="C1775" s="624" t="str">
        <f>C1707</f>
        <v>DESARENADOR</v>
      </c>
      <c r="D1775" s="624"/>
      <c r="E1775" s="624"/>
      <c r="F1775" s="624"/>
      <c r="G1775" s="625"/>
      <c r="H1775" s="626"/>
      <c r="I1775" s="626"/>
      <c r="J1775" s="163"/>
      <c r="K1775" s="111" t="s">
        <v>3</v>
      </c>
    </row>
    <row r="1776" spans="1:11" ht="13.5" hidden="1" thickBot="1">
      <c r="A1776" s="112" t="s">
        <v>4</v>
      </c>
      <c r="B1776" s="627"/>
      <c r="C1776" s="628"/>
      <c r="D1776" s="112" t="s">
        <v>5</v>
      </c>
      <c r="E1776" s="114"/>
      <c r="F1776" s="115" t="s">
        <v>429</v>
      </c>
      <c r="G1776" s="114"/>
      <c r="H1776" s="114"/>
      <c r="I1776" s="114"/>
      <c r="J1776" s="116"/>
      <c r="K1776" s="164" t="s">
        <v>422</v>
      </c>
    </row>
    <row r="1777" spans="1:11" hidden="1">
      <c r="A1777" s="117"/>
      <c r="B1777" s="117"/>
      <c r="C1777" s="117"/>
      <c r="D1777" s="117"/>
      <c r="E1777" s="117"/>
      <c r="F1777" s="117"/>
      <c r="G1777" s="117"/>
      <c r="H1777" s="117"/>
      <c r="I1777" s="117"/>
      <c r="J1777" s="117"/>
      <c r="K1777" s="117"/>
    </row>
    <row r="1778" spans="1:11" ht="13.5" hidden="1" thickBot="1">
      <c r="A1778" s="165" t="s">
        <v>7</v>
      </c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20"/>
    </row>
    <row r="1779" spans="1:11" ht="13.5" hidden="1" thickBot="1">
      <c r="A1779" s="104" t="s">
        <v>8</v>
      </c>
      <c r="B1779" s="596" t="s">
        <v>9</v>
      </c>
      <c r="C1779" s="596"/>
      <c r="D1779" s="597"/>
      <c r="E1779" s="598" t="s">
        <v>10</v>
      </c>
      <c r="F1779" s="599"/>
      <c r="G1779" s="600"/>
      <c r="H1779" s="599" t="s">
        <v>11</v>
      </c>
      <c r="I1779" s="604" t="s">
        <v>12</v>
      </c>
      <c r="J1779" s="599" t="s">
        <v>13</v>
      </c>
      <c r="K1779" s="604" t="s">
        <v>14</v>
      </c>
    </row>
    <row r="1780" spans="1:11" ht="13.5" hidden="1" thickBot="1">
      <c r="A1780" s="127" t="s">
        <v>15</v>
      </c>
      <c r="B1780" s="167" t="s">
        <v>16</v>
      </c>
      <c r="C1780" s="168" t="s">
        <v>17</v>
      </c>
      <c r="D1780" s="166" t="s">
        <v>18</v>
      </c>
      <c r="E1780" s="601"/>
      <c r="F1780" s="602"/>
      <c r="G1780" s="603"/>
      <c r="H1780" s="602"/>
      <c r="I1780" s="605"/>
      <c r="J1780" s="602"/>
      <c r="K1780" s="605"/>
    </row>
    <row r="1781" spans="1:11" hidden="1">
      <c r="A1781" s="104">
        <v>59</v>
      </c>
      <c r="B1781" s="103">
        <v>2</v>
      </c>
      <c r="C1781" s="169">
        <v>59</v>
      </c>
      <c r="D1781" s="152">
        <v>1</v>
      </c>
      <c r="E1781" s="145" t="s">
        <v>430</v>
      </c>
      <c r="F1781" s="153"/>
      <c r="G1781" s="152"/>
      <c r="H1781" s="103" t="s">
        <v>11</v>
      </c>
      <c r="I1781" s="104">
        <v>1</v>
      </c>
      <c r="J1781" s="129">
        <v>294680</v>
      </c>
      <c r="K1781" s="129">
        <f>J1781</f>
        <v>294680</v>
      </c>
    </row>
    <row r="1782" spans="1:11" hidden="1">
      <c r="A1782" s="131"/>
      <c r="B1782" s="103"/>
      <c r="C1782" s="169"/>
      <c r="D1782" s="152"/>
      <c r="E1782" s="145"/>
      <c r="F1782" s="153"/>
      <c r="G1782" s="152"/>
      <c r="H1782" s="103"/>
      <c r="I1782" s="131"/>
      <c r="J1782" s="129"/>
      <c r="K1782" s="129"/>
    </row>
    <row r="1783" spans="1:11" hidden="1">
      <c r="A1783" s="131"/>
      <c r="B1783" s="103"/>
      <c r="C1783" s="169"/>
      <c r="D1783" s="152"/>
      <c r="E1783" s="145"/>
      <c r="F1783" s="153"/>
      <c r="G1783" s="152"/>
      <c r="H1783" s="103"/>
      <c r="I1783" s="131"/>
      <c r="J1783" s="129"/>
      <c r="K1783" s="129"/>
    </row>
    <row r="1784" spans="1:11" hidden="1">
      <c r="A1784" s="131"/>
      <c r="B1784" s="103"/>
      <c r="C1784" s="169"/>
      <c r="D1784" s="152"/>
      <c r="E1784" s="145"/>
      <c r="F1784" s="153"/>
      <c r="G1784" s="152"/>
      <c r="H1784" s="103"/>
      <c r="I1784" s="131"/>
      <c r="J1784" s="129"/>
      <c r="K1784" s="129"/>
    </row>
    <row r="1785" spans="1:11" hidden="1">
      <c r="A1785" s="131"/>
      <c r="B1785" s="103" t="s">
        <v>368</v>
      </c>
      <c r="C1785" s="169" t="s">
        <v>368</v>
      </c>
      <c r="D1785" s="152" t="s">
        <v>368</v>
      </c>
      <c r="E1785" s="145" t="s">
        <v>368</v>
      </c>
      <c r="F1785" s="153"/>
      <c r="G1785" s="152"/>
      <c r="H1785" s="103" t="s">
        <v>368</v>
      </c>
      <c r="I1785" s="131"/>
      <c r="J1785" s="129" t="s">
        <v>368</v>
      </c>
      <c r="K1785" s="129" t="s">
        <v>368</v>
      </c>
    </row>
    <row r="1786" spans="1:11" hidden="1">
      <c r="A1786" s="131"/>
      <c r="B1786" s="103" t="s">
        <v>368</v>
      </c>
      <c r="C1786" s="169" t="s">
        <v>368</v>
      </c>
      <c r="D1786" s="152" t="s">
        <v>368</v>
      </c>
      <c r="E1786" s="145" t="s">
        <v>368</v>
      </c>
      <c r="F1786" s="153"/>
      <c r="G1786" s="152"/>
      <c r="H1786" s="103" t="s">
        <v>368</v>
      </c>
      <c r="I1786" s="131"/>
      <c r="J1786" s="129" t="s">
        <v>368</v>
      </c>
      <c r="K1786" s="129" t="s">
        <v>368</v>
      </c>
    </row>
    <row r="1787" spans="1:11" hidden="1">
      <c r="A1787" s="131"/>
      <c r="B1787" s="103" t="s">
        <v>368</v>
      </c>
      <c r="C1787" s="169" t="s">
        <v>368</v>
      </c>
      <c r="D1787" s="152" t="s">
        <v>368</v>
      </c>
      <c r="E1787" s="145" t="s">
        <v>368</v>
      </c>
      <c r="F1787" s="153"/>
      <c r="G1787" s="152"/>
      <c r="H1787" s="103" t="s">
        <v>368</v>
      </c>
      <c r="I1787" s="131"/>
      <c r="J1787" s="129" t="s">
        <v>368</v>
      </c>
      <c r="K1787" s="129" t="s">
        <v>368</v>
      </c>
    </row>
    <row r="1788" spans="1:11" hidden="1">
      <c r="A1788" s="131"/>
      <c r="B1788" s="103" t="s">
        <v>368</v>
      </c>
      <c r="C1788" s="169" t="s">
        <v>368</v>
      </c>
      <c r="D1788" s="152" t="s">
        <v>368</v>
      </c>
      <c r="E1788" s="145" t="s">
        <v>368</v>
      </c>
      <c r="F1788" s="153"/>
      <c r="G1788" s="152"/>
      <c r="H1788" s="103" t="s">
        <v>368</v>
      </c>
      <c r="I1788" s="131"/>
      <c r="J1788" s="129" t="s">
        <v>368</v>
      </c>
      <c r="K1788" s="129" t="s">
        <v>368</v>
      </c>
    </row>
    <row r="1789" spans="1:11" hidden="1">
      <c r="A1789" s="131"/>
      <c r="B1789" s="103" t="s">
        <v>368</v>
      </c>
      <c r="C1789" s="169" t="s">
        <v>368</v>
      </c>
      <c r="D1789" s="152" t="s">
        <v>368</v>
      </c>
      <c r="E1789" s="145" t="s">
        <v>368</v>
      </c>
      <c r="F1789" s="153"/>
      <c r="G1789" s="152"/>
      <c r="H1789" s="103" t="s">
        <v>368</v>
      </c>
      <c r="I1789" s="131"/>
      <c r="J1789" s="129" t="s">
        <v>368</v>
      </c>
      <c r="K1789" s="129" t="s">
        <v>368</v>
      </c>
    </row>
    <row r="1790" spans="1:11" ht="13.5" hidden="1" thickBot="1">
      <c r="A1790" s="127"/>
      <c r="B1790" s="124" t="s">
        <v>368</v>
      </c>
      <c r="C1790" s="170" t="s">
        <v>368</v>
      </c>
      <c r="D1790" s="126" t="s">
        <v>368</v>
      </c>
      <c r="E1790" s="146" t="s">
        <v>368</v>
      </c>
      <c r="F1790" s="125"/>
      <c r="G1790" s="126"/>
      <c r="H1790" s="124" t="s">
        <v>368</v>
      </c>
      <c r="I1790" s="127"/>
      <c r="J1790" s="155" t="s">
        <v>368</v>
      </c>
      <c r="K1790" s="155" t="s">
        <v>368</v>
      </c>
    </row>
    <row r="1791" spans="1:11" ht="13.5" hidden="1" thickBot="1">
      <c r="A1791" s="119"/>
      <c r="B1791" s="119"/>
      <c r="C1791" s="119"/>
      <c r="D1791" s="119"/>
      <c r="E1791" s="130" t="s">
        <v>19</v>
      </c>
      <c r="F1791" s="119"/>
      <c r="G1791" s="119"/>
      <c r="H1791" s="120"/>
      <c r="I1791" s="120"/>
      <c r="J1791" s="134"/>
      <c r="K1791" s="155">
        <f>SUM(K1781:K1785)</f>
        <v>294680</v>
      </c>
    </row>
    <row r="1792" spans="1:11" ht="13.5" hidden="1" thickBot="1">
      <c r="A1792" s="119"/>
      <c r="B1792" s="119"/>
      <c r="C1792" s="119"/>
      <c r="D1792" s="119"/>
      <c r="E1792" s="136" t="s">
        <v>20</v>
      </c>
      <c r="F1792" s="137"/>
      <c r="G1792" s="137"/>
      <c r="H1792" s="137"/>
      <c r="I1792" s="138">
        <v>0.05</v>
      </c>
      <c r="J1792" s="139"/>
      <c r="K1792" s="135">
        <f>K1791*0.05</f>
        <v>14734</v>
      </c>
    </row>
    <row r="1793" spans="1:11" ht="13.5" hidden="1" thickBot="1">
      <c r="A1793" s="119"/>
      <c r="B1793" s="141"/>
      <c r="C1793" s="141"/>
      <c r="D1793" s="141"/>
      <c r="E1793" s="132" t="s">
        <v>21</v>
      </c>
      <c r="F1793" s="120"/>
      <c r="G1793" s="120"/>
      <c r="H1793" s="137"/>
      <c r="I1793" s="137"/>
      <c r="J1793" s="140"/>
      <c r="K1793" s="135">
        <f>K1792+K1791</f>
        <v>309414</v>
      </c>
    </row>
    <row r="1794" spans="1:11" ht="13.5" hidden="1" thickBot="1">
      <c r="A1794" s="119"/>
      <c r="B1794" s="141"/>
      <c r="C1794" s="141"/>
      <c r="D1794" s="141"/>
      <c r="E1794" s="132" t="s">
        <v>22</v>
      </c>
      <c r="F1794" s="120"/>
      <c r="G1794" s="120"/>
      <c r="H1794" s="137"/>
      <c r="I1794" s="137"/>
      <c r="J1794" s="140"/>
      <c r="K1794" s="135">
        <f>K1793</f>
        <v>309414</v>
      </c>
    </row>
    <row r="1795" spans="1:11" hidden="1">
      <c r="A1795" s="119"/>
      <c r="B1795" s="141"/>
      <c r="C1795" s="141"/>
      <c r="D1795" s="141"/>
      <c r="E1795" s="141"/>
      <c r="F1795" s="141"/>
      <c r="G1795" s="141"/>
      <c r="H1795" s="141"/>
      <c r="I1795" s="141"/>
      <c r="J1795" s="141"/>
      <c r="K1795" s="141"/>
    </row>
    <row r="1796" spans="1:11" ht="13.5" hidden="1" thickBot="1">
      <c r="A1796" s="142" t="s">
        <v>369</v>
      </c>
      <c r="B1796" s="141"/>
      <c r="C1796" s="141"/>
      <c r="D1796" s="141"/>
      <c r="E1796" s="141"/>
      <c r="F1796" s="141"/>
      <c r="G1796" s="141"/>
      <c r="H1796" s="141"/>
      <c r="I1796" s="141"/>
      <c r="J1796" s="141"/>
      <c r="K1796" s="141"/>
    </row>
    <row r="1797" spans="1:11" ht="13.5" hidden="1" thickBot="1">
      <c r="A1797" s="104" t="s">
        <v>8</v>
      </c>
      <c r="B1797" s="596" t="s">
        <v>9</v>
      </c>
      <c r="C1797" s="596"/>
      <c r="D1797" s="597"/>
      <c r="E1797" s="598" t="s">
        <v>10</v>
      </c>
      <c r="F1797" s="599"/>
      <c r="G1797" s="600"/>
      <c r="H1797" s="599" t="s">
        <v>11</v>
      </c>
      <c r="I1797" s="604" t="s">
        <v>12</v>
      </c>
      <c r="J1797" s="599" t="s">
        <v>13</v>
      </c>
      <c r="K1797" s="604" t="s">
        <v>14</v>
      </c>
    </row>
    <row r="1798" spans="1:11" ht="13.5" hidden="1" thickBot="1">
      <c r="A1798" s="127" t="s">
        <v>15</v>
      </c>
      <c r="B1798" s="167" t="s">
        <v>16</v>
      </c>
      <c r="C1798" s="168" t="s">
        <v>17</v>
      </c>
      <c r="D1798" s="166" t="s">
        <v>18</v>
      </c>
      <c r="E1798" s="601"/>
      <c r="F1798" s="602"/>
      <c r="G1798" s="603"/>
      <c r="H1798" s="602"/>
      <c r="I1798" s="605"/>
      <c r="J1798" s="602"/>
      <c r="K1798" s="605"/>
    </row>
    <row r="1799" spans="1:11" hidden="1">
      <c r="A1799" s="104"/>
      <c r="B1799" s="103"/>
      <c r="C1799" s="169"/>
      <c r="D1799" s="152"/>
      <c r="E1799" s="145" t="s">
        <v>80</v>
      </c>
      <c r="F1799" s="153"/>
      <c r="G1799" s="152"/>
      <c r="H1799" s="103" t="s">
        <v>83</v>
      </c>
      <c r="I1799" s="104">
        <v>1</v>
      </c>
      <c r="J1799" s="129">
        <v>1200</v>
      </c>
      <c r="K1799" s="129">
        <f>J1799*I1799</f>
        <v>1200</v>
      </c>
    </row>
    <row r="1800" spans="1:11" hidden="1">
      <c r="A1800" s="131"/>
      <c r="B1800" s="103" t="s">
        <v>368</v>
      </c>
      <c r="C1800" s="169" t="s">
        <v>368</v>
      </c>
      <c r="D1800" s="152" t="s">
        <v>368</v>
      </c>
      <c r="E1800" s="145" t="s">
        <v>368</v>
      </c>
      <c r="F1800" s="153"/>
      <c r="G1800" s="152"/>
      <c r="H1800" s="103" t="s">
        <v>368</v>
      </c>
      <c r="I1800" s="131"/>
      <c r="J1800" s="129" t="s">
        <v>368</v>
      </c>
      <c r="K1800" s="129" t="s">
        <v>368</v>
      </c>
    </row>
    <row r="1801" spans="1:11" hidden="1">
      <c r="A1801" s="131"/>
      <c r="B1801" s="103" t="s">
        <v>368</v>
      </c>
      <c r="C1801" s="169" t="s">
        <v>368</v>
      </c>
      <c r="D1801" s="152" t="s">
        <v>368</v>
      </c>
      <c r="E1801" s="145" t="s">
        <v>368</v>
      </c>
      <c r="F1801" s="153"/>
      <c r="G1801" s="152"/>
      <c r="H1801" s="103" t="s">
        <v>368</v>
      </c>
      <c r="I1801" s="131"/>
      <c r="J1801" s="129" t="s">
        <v>368</v>
      </c>
      <c r="K1801" s="129" t="s">
        <v>368</v>
      </c>
    </row>
    <row r="1802" spans="1:11" hidden="1">
      <c r="A1802" s="131"/>
      <c r="B1802" s="103" t="s">
        <v>368</v>
      </c>
      <c r="C1802" s="169" t="s">
        <v>368</v>
      </c>
      <c r="D1802" s="152" t="s">
        <v>368</v>
      </c>
      <c r="E1802" s="145" t="s">
        <v>368</v>
      </c>
      <c r="F1802" s="153"/>
      <c r="G1802" s="152"/>
      <c r="H1802" s="103" t="s">
        <v>368</v>
      </c>
      <c r="I1802" s="131"/>
      <c r="J1802" s="129" t="s">
        <v>368</v>
      </c>
      <c r="K1802" s="129" t="s">
        <v>368</v>
      </c>
    </row>
    <row r="1803" spans="1:11" ht="13.5" hidden="1" thickBot="1">
      <c r="A1803" s="127"/>
      <c r="B1803" s="124" t="s">
        <v>368</v>
      </c>
      <c r="C1803" s="170" t="s">
        <v>368</v>
      </c>
      <c r="D1803" s="126" t="s">
        <v>368</v>
      </c>
      <c r="E1803" s="146" t="s">
        <v>368</v>
      </c>
      <c r="F1803" s="125"/>
      <c r="G1803" s="126"/>
      <c r="H1803" s="124" t="s">
        <v>368</v>
      </c>
      <c r="I1803" s="127"/>
      <c r="J1803" s="129" t="s">
        <v>368</v>
      </c>
      <c r="K1803" s="129" t="s">
        <v>368</v>
      </c>
    </row>
    <row r="1804" spans="1:11" ht="13.5" hidden="1" thickBot="1">
      <c r="A1804" s="141"/>
      <c r="B1804" s="141"/>
      <c r="C1804" s="141"/>
      <c r="D1804" s="141"/>
      <c r="E1804" s="132" t="s">
        <v>380</v>
      </c>
      <c r="F1804" s="120"/>
      <c r="G1804" s="120"/>
      <c r="H1804" s="120"/>
      <c r="I1804" s="120"/>
      <c r="J1804" s="140"/>
      <c r="K1804" s="135">
        <f>SUM(K1799:K1803)</f>
        <v>1200</v>
      </c>
    </row>
    <row r="1805" spans="1:11" ht="13.5" hidden="1" thickBot="1">
      <c r="A1805" s="141"/>
      <c r="B1805" s="141"/>
      <c r="C1805" s="141"/>
      <c r="D1805" s="141"/>
      <c r="E1805" s="132" t="s">
        <v>370</v>
      </c>
      <c r="F1805" s="120"/>
      <c r="G1805" s="120"/>
      <c r="H1805" s="137"/>
      <c r="I1805" s="137"/>
      <c r="J1805" s="140"/>
      <c r="K1805" s="135">
        <f>K1804</f>
        <v>1200</v>
      </c>
    </row>
    <row r="1806" spans="1:11" hidden="1">
      <c r="A1806" s="141"/>
      <c r="B1806" s="141"/>
      <c r="C1806" s="141"/>
      <c r="D1806" s="141"/>
      <c r="E1806" s="119"/>
      <c r="F1806" s="119"/>
      <c r="G1806" s="119"/>
      <c r="H1806" s="119"/>
      <c r="I1806" s="119"/>
      <c r="J1806" s="148"/>
      <c r="K1806" s="149"/>
    </row>
    <row r="1807" spans="1:11" ht="13.5" hidden="1" thickBot="1">
      <c r="A1807" s="142" t="s">
        <v>371</v>
      </c>
      <c r="B1807" s="141"/>
      <c r="C1807" s="141"/>
      <c r="D1807" s="141"/>
      <c r="E1807" s="141"/>
      <c r="F1807" s="141"/>
      <c r="G1807" s="141"/>
      <c r="H1807" s="141"/>
      <c r="I1807" s="141"/>
      <c r="J1807" s="141"/>
      <c r="K1807" s="141"/>
    </row>
    <row r="1808" spans="1:11" ht="13.5" hidden="1" thickBot="1">
      <c r="A1808" s="104" t="s">
        <v>8</v>
      </c>
      <c r="B1808" s="596" t="s">
        <v>9</v>
      </c>
      <c r="C1808" s="596"/>
      <c r="D1808" s="597"/>
      <c r="E1808" s="598" t="s">
        <v>10</v>
      </c>
      <c r="F1808" s="600"/>
      <c r="G1808" s="622" t="s">
        <v>372</v>
      </c>
      <c r="H1808" s="604" t="s">
        <v>373</v>
      </c>
      <c r="I1808" s="604" t="s">
        <v>374</v>
      </c>
      <c r="J1808" s="604" t="s">
        <v>28</v>
      </c>
      <c r="K1808" s="604" t="s">
        <v>13</v>
      </c>
    </row>
    <row r="1809" spans="1:11" ht="13.5" hidden="1" thickBot="1">
      <c r="A1809" s="127" t="s">
        <v>15</v>
      </c>
      <c r="B1809" s="167" t="s">
        <v>16</v>
      </c>
      <c r="C1809" s="168" t="s">
        <v>17</v>
      </c>
      <c r="D1809" s="166" t="s">
        <v>18</v>
      </c>
      <c r="E1809" s="601"/>
      <c r="F1809" s="603"/>
      <c r="G1809" s="629"/>
      <c r="H1809" s="605"/>
      <c r="I1809" s="605"/>
      <c r="J1809" s="605"/>
      <c r="K1809" s="605"/>
    </row>
    <row r="1810" spans="1:11" hidden="1">
      <c r="A1810" s="104"/>
      <c r="B1810" s="121"/>
      <c r="C1810" s="171"/>
      <c r="D1810" s="123"/>
      <c r="E1810" s="145" t="s">
        <v>430</v>
      </c>
      <c r="F1810" s="123"/>
      <c r="G1810" s="123">
        <v>0.1</v>
      </c>
      <c r="H1810" s="122">
        <v>40</v>
      </c>
      <c r="I1810" s="104">
        <v>4</v>
      </c>
      <c r="J1810" s="172">
        <v>50</v>
      </c>
      <c r="K1810" s="129">
        <v>200</v>
      </c>
    </row>
    <row r="1811" spans="1:11" hidden="1">
      <c r="A1811" s="131"/>
      <c r="B1811" s="103"/>
      <c r="C1811" s="169"/>
      <c r="D1811" s="152"/>
      <c r="E1811" s="145"/>
      <c r="F1811" s="152"/>
      <c r="G1811" s="152"/>
      <c r="H1811" s="153"/>
      <c r="I1811" s="131"/>
      <c r="J1811" s="149"/>
      <c r="K1811" s="129"/>
    </row>
    <row r="1812" spans="1:11" hidden="1">
      <c r="A1812" s="131"/>
      <c r="B1812" s="103"/>
      <c r="C1812" s="169"/>
      <c r="D1812" s="152"/>
      <c r="E1812" s="145"/>
      <c r="F1812" s="152"/>
      <c r="G1812" s="152"/>
      <c r="H1812" s="153"/>
      <c r="I1812" s="131"/>
      <c r="J1812" s="149"/>
      <c r="K1812" s="129"/>
    </row>
    <row r="1813" spans="1:11" hidden="1">
      <c r="A1813" s="131"/>
      <c r="B1813" s="103"/>
      <c r="C1813" s="169"/>
      <c r="D1813" s="152"/>
      <c r="E1813" s="145"/>
      <c r="F1813" s="152"/>
      <c r="G1813" s="152"/>
      <c r="H1813" s="153"/>
      <c r="I1813" s="131"/>
      <c r="J1813" s="149"/>
      <c r="K1813" s="129"/>
    </row>
    <row r="1814" spans="1:11" hidden="1">
      <c r="A1814" s="131"/>
      <c r="B1814" s="103"/>
      <c r="C1814" s="169"/>
      <c r="D1814" s="152"/>
      <c r="E1814" s="145"/>
      <c r="F1814" s="152"/>
      <c r="G1814" s="152"/>
      <c r="H1814" s="153"/>
      <c r="I1814" s="131"/>
      <c r="J1814" s="149"/>
      <c r="K1814" s="129"/>
    </row>
    <row r="1815" spans="1:11" ht="13.5" hidden="1" thickBot="1">
      <c r="A1815" s="127"/>
      <c r="B1815" s="124" t="s">
        <v>368</v>
      </c>
      <c r="C1815" s="170" t="s">
        <v>368</v>
      </c>
      <c r="D1815" s="126" t="s">
        <v>368</v>
      </c>
      <c r="E1815" s="146" t="s">
        <v>368</v>
      </c>
      <c r="F1815" s="126"/>
      <c r="G1815" s="126"/>
      <c r="H1815" s="153"/>
      <c r="I1815" s="131"/>
      <c r="J1815" s="149"/>
      <c r="K1815" s="129" t="s">
        <v>368</v>
      </c>
    </row>
    <row r="1816" spans="1:11" ht="13.5" hidden="1" thickBot="1">
      <c r="A1816" s="141"/>
      <c r="B1816" s="141"/>
      <c r="C1816" s="141"/>
      <c r="D1816" s="141"/>
      <c r="E1816" s="132" t="s">
        <v>375</v>
      </c>
      <c r="F1816" s="120"/>
      <c r="G1816" s="120"/>
      <c r="H1816" s="137"/>
      <c r="I1816" s="137"/>
      <c r="J1816" s="140"/>
      <c r="K1816" s="135">
        <f>SUM(K1810:K1814)</f>
        <v>200</v>
      </c>
    </row>
    <row r="1817" spans="1:11" ht="13.5" hidden="1" thickBot="1">
      <c r="A1817" s="141"/>
      <c r="B1817" s="141"/>
      <c r="C1817" s="141"/>
      <c r="D1817" s="141"/>
      <c r="E1817" s="132" t="s">
        <v>376</v>
      </c>
      <c r="F1817" s="120"/>
      <c r="G1817" s="120"/>
      <c r="H1817" s="137"/>
      <c r="I1817" s="137"/>
      <c r="J1817" s="140"/>
      <c r="K1817" s="135">
        <f>K1816</f>
        <v>200</v>
      </c>
    </row>
    <row r="1818" spans="1:11" hidden="1">
      <c r="A1818" s="141"/>
      <c r="B1818" s="141"/>
      <c r="C1818" s="141"/>
      <c r="D1818" s="141"/>
      <c r="E1818" s="119"/>
      <c r="F1818" s="119"/>
      <c r="G1818" s="119"/>
      <c r="H1818" s="119"/>
      <c r="I1818" s="119"/>
      <c r="J1818" s="119"/>
      <c r="K1818" s="119"/>
    </row>
    <row r="1819" spans="1:11" ht="13.5" hidden="1" thickBot="1">
      <c r="A1819" s="142" t="s">
        <v>26</v>
      </c>
      <c r="B1819" s="141"/>
      <c r="C1819" s="141"/>
      <c r="D1819" s="141"/>
      <c r="E1819" s="141"/>
      <c r="F1819" s="141"/>
      <c r="G1819" s="141"/>
      <c r="H1819" s="141"/>
      <c r="I1819" s="141"/>
      <c r="J1819" s="141"/>
      <c r="K1819" s="141"/>
    </row>
    <row r="1820" spans="1:11" ht="13.5" hidden="1" thickBot="1">
      <c r="A1820" s="104" t="s">
        <v>8</v>
      </c>
      <c r="B1820" s="596" t="s">
        <v>9</v>
      </c>
      <c r="C1820" s="596"/>
      <c r="D1820" s="597"/>
      <c r="E1820" s="598" t="s">
        <v>10</v>
      </c>
      <c r="F1820" s="599"/>
      <c r="G1820" s="600"/>
      <c r="H1820" s="599" t="s">
        <v>11</v>
      </c>
      <c r="I1820" s="604" t="s">
        <v>27</v>
      </c>
      <c r="J1820" s="599" t="s">
        <v>28</v>
      </c>
      <c r="K1820" s="604" t="s">
        <v>14</v>
      </c>
    </row>
    <row r="1821" spans="1:11" ht="13.5" hidden="1" thickBot="1">
      <c r="A1821" s="127" t="s">
        <v>15</v>
      </c>
      <c r="B1821" s="167" t="s">
        <v>16</v>
      </c>
      <c r="C1821" s="168" t="s">
        <v>17</v>
      </c>
      <c r="D1821" s="166" t="s">
        <v>18</v>
      </c>
      <c r="E1821" s="601"/>
      <c r="F1821" s="602"/>
      <c r="G1821" s="603"/>
      <c r="H1821" s="602"/>
      <c r="I1821" s="605"/>
      <c r="J1821" s="602"/>
      <c r="K1821" s="605"/>
    </row>
    <row r="1822" spans="1:11" hidden="1">
      <c r="A1822" s="104"/>
      <c r="B1822" s="103"/>
      <c r="C1822" s="169"/>
      <c r="D1822" s="152"/>
      <c r="E1822" s="145" t="s">
        <v>431</v>
      </c>
      <c r="F1822" s="153"/>
      <c r="G1822" s="152"/>
      <c r="H1822" s="103" t="s">
        <v>178</v>
      </c>
      <c r="I1822" s="104">
        <v>1</v>
      </c>
      <c r="J1822" s="129">
        <v>11605</v>
      </c>
      <c r="K1822" s="129">
        <f>J1822*I1822</f>
        <v>11605</v>
      </c>
    </row>
    <row r="1823" spans="1:11" hidden="1">
      <c r="A1823" s="131"/>
      <c r="B1823" s="103"/>
      <c r="C1823" s="169"/>
      <c r="D1823" s="152"/>
      <c r="E1823" s="145"/>
      <c r="F1823" s="153"/>
      <c r="G1823" s="152"/>
      <c r="H1823" s="103"/>
      <c r="I1823" s="131"/>
      <c r="J1823" s="129"/>
      <c r="K1823" s="129"/>
    </row>
    <row r="1824" spans="1:11" hidden="1">
      <c r="A1824" s="131"/>
      <c r="B1824" s="103"/>
      <c r="C1824" s="169"/>
      <c r="D1824" s="152"/>
      <c r="E1824" s="145"/>
      <c r="F1824" s="153"/>
      <c r="G1824" s="152"/>
      <c r="H1824" s="103"/>
      <c r="I1824" s="131"/>
      <c r="J1824" s="129"/>
      <c r="K1824" s="129"/>
    </row>
    <row r="1825" spans="1:11" hidden="1">
      <c r="A1825" s="131"/>
      <c r="B1825" s="103" t="s">
        <v>368</v>
      </c>
      <c r="C1825" s="169" t="s">
        <v>368</v>
      </c>
      <c r="D1825" s="152" t="s">
        <v>368</v>
      </c>
      <c r="E1825" s="145" t="s">
        <v>368</v>
      </c>
      <c r="F1825" s="153"/>
      <c r="G1825" s="152"/>
      <c r="H1825" s="103" t="s">
        <v>368</v>
      </c>
      <c r="I1825" s="131"/>
      <c r="J1825" s="129" t="s">
        <v>368</v>
      </c>
      <c r="K1825" s="129" t="s">
        <v>368</v>
      </c>
    </row>
    <row r="1826" spans="1:11" hidden="1">
      <c r="A1826" s="131"/>
      <c r="B1826" s="103" t="s">
        <v>368</v>
      </c>
      <c r="C1826" s="169" t="s">
        <v>368</v>
      </c>
      <c r="D1826" s="152" t="s">
        <v>368</v>
      </c>
      <c r="E1826" s="145" t="s">
        <v>368</v>
      </c>
      <c r="F1826" s="153"/>
      <c r="G1826" s="152"/>
      <c r="H1826" s="103" t="s">
        <v>368</v>
      </c>
      <c r="I1826" s="131"/>
      <c r="J1826" s="129" t="s">
        <v>368</v>
      </c>
      <c r="K1826" s="129" t="s">
        <v>368</v>
      </c>
    </row>
    <row r="1827" spans="1:11" hidden="1">
      <c r="A1827" s="131"/>
      <c r="B1827" s="103" t="s">
        <v>368</v>
      </c>
      <c r="C1827" s="169" t="s">
        <v>368</v>
      </c>
      <c r="D1827" s="152" t="s">
        <v>368</v>
      </c>
      <c r="E1827" s="145" t="s">
        <v>368</v>
      </c>
      <c r="F1827" s="153"/>
      <c r="G1827" s="152"/>
      <c r="H1827" s="103" t="s">
        <v>368</v>
      </c>
      <c r="I1827" s="131"/>
      <c r="J1827" s="129" t="s">
        <v>368</v>
      </c>
      <c r="K1827" s="129" t="s">
        <v>368</v>
      </c>
    </row>
    <row r="1828" spans="1:11" hidden="1">
      <c r="A1828" s="131"/>
      <c r="B1828" s="103" t="s">
        <v>368</v>
      </c>
      <c r="C1828" s="169" t="s">
        <v>368</v>
      </c>
      <c r="D1828" s="152" t="s">
        <v>368</v>
      </c>
      <c r="E1828" s="145" t="s">
        <v>368</v>
      </c>
      <c r="F1828" s="153"/>
      <c r="G1828" s="152"/>
      <c r="H1828" s="103" t="s">
        <v>368</v>
      </c>
      <c r="I1828" s="131"/>
      <c r="J1828" s="129" t="s">
        <v>368</v>
      </c>
      <c r="K1828" s="129" t="s">
        <v>368</v>
      </c>
    </row>
    <row r="1829" spans="1:11" hidden="1">
      <c r="A1829" s="131"/>
      <c r="B1829" s="103" t="s">
        <v>368</v>
      </c>
      <c r="C1829" s="169" t="s">
        <v>368</v>
      </c>
      <c r="D1829" s="152" t="s">
        <v>368</v>
      </c>
      <c r="E1829" s="145" t="s">
        <v>368</v>
      </c>
      <c r="F1829" s="153"/>
      <c r="G1829" s="152"/>
      <c r="H1829" s="103" t="s">
        <v>368</v>
      </c>
      <c r="I1829" s="131"/>
      <c r="J1829" s="129" t="s">
        <v>368</v>
      </c>
      <c r="K1829" s="129" t="s">
        <v>368</v>
      </c>
    </row>
    <row r="1830" spans="1:11" hidden="1">
      <c r="A1830" s="131"/>
      <c r="B1830" s="103" t="s">
        <v>368</v>
      </c>
      <c r="C1830" s="169" t="s">
        <v>368</v>
      </c>
      <c r="D1830" s="152" t="s">
        <v>368</v>
      </c>
      <c r="E1830" s="145" t="s">
        <v>368</v>
      </c>
      <c r="F1830" s="153"/>
      <c r="G1830" s="152"/>
      <c r="H1830" s="103" t="s">
        <v>368</v>
      </c>
      <c r="I1830" s="131"/>
      <c r="J1830" s="129" t="s">
        <v>368</v>
      </c>
      <c r="K1830" s="129" t="s">
        <v>368</v>
      </c>
    </row>
    <row r="1831" spans="1:11" ht="13.5" hidden="1" thickBot="1">
      <c r="A1831" s="127"/>
      <c r="B1831" s="124" t="s">
        <v>368</v>
      </c>
      <c r="C1831" s="170" t="s">
        <v>368</v>
      </c>
      <c r="D1831" s="126" t="s">
        <v>368</v>
      </c>
      <c r="E1831" s="146" t="s">
        <v>368</v>
      </c>
      <c r="F1831" s="125"/>
      <c r="G1831" s="126"/>
      <c r="H1831" s="124" t="s">
        <v>368</v>
      </c>
      <c r="I1831" s="127"/>
      <c r="J1831" s="155" t="s">
        <v>368</v>
      </c>
      <c r="K1831" s="155" t="s">
        <v>368</v>
      </c>
    </row>
    <row r="1832" spans="1:11" ht="13.5" hidden="1" thickBot="1">
      <c r="A1832" s="141"/>
      <c r="B1832" s="141"/>
      <c r="C1832" s="141"/>
      <c r="D1832" s="141"/>
      <c r="E1832" s="132" t="s">
        <v>29</v>
      </c>
      <c r="F1832" s="120"/>
      <c r="G1832" s="120"/>
      <c r="H1832" s="120"/>
      <c r="I1832" s="120"/>
      <c r="J1832" s="134"/>
      <c r="K1832" s="155">
        <f>SUM(K1822:K1826)</f>
        <v>11605</v>
      </c>
    </row>
    <row r="1833" spans="1:11" ht="13.5" hidden="1" thickBot="1">
      <c r="A1833" s="141"/>
      <c r="B1833" s="141"/>
      <c r="C1833" s="141"/>
      <c r="D1833" s="141"/>
      <c r="E1833" s="132" t="s">
        <v>30</v>
      </c>
      <c r="F1833" s="120"/>
      <c r="G1833" s="120"/>
      <c r="H1833" s="137"/>
      <c r="I1833" s="137"/>
      <c r="J1833" s="140"/>
      <c r="K1833" s="135">
        <f>K1832</f>
        <v>11605</v>
      </c>
    </row>
    <row r="1834" spans="1:11" ht="13.5" hidden="1" thickBot="1">
      <c r="A1834" s="141"/>
      <c r="B1834" s="141"/>
      <c r="C1834" s="141"/>
      <c r="D1834" s="141"/>
      <c r="E1834" s="141"/>
      <c r="F1834" s="141"/>
      <c r="G1834" s="141"/>
      <c r="H1834" s="141"/>
      <c r="I1834" s="141"/>
      <c r="J1834" s="139"/>
      <c r="K1834" s="156"/>
    </row>
    <row r="1835" spans="1:11" ht="13.5" hidden="1" thickBot="1">
      <c r="A1835" s="141"/>
      <c r="B1835" s="141"/>
      <c r="C1835" s="141"/>
      <c r="D1835" s="141"/>
      <c r="E1835" s="174" t="s">
        <v>31</v>
      </c>
      <c r="F1835" s="175"/>
      <c r="G1835" s="175"/>
      <c r="H1835" s="175"/>
      <c r="I1835" s="175"/>
      <c r="J1835" s="612">
        <f>K1833+K1817+K1805+K1794</f>
        <v>322419</v>
      </c>
      <c r="K1835" s="613"/>
    </row>
    <row r="1836" spans="1:11" ht="13.5" hidden="1" thickBot="1">
      <c r="A1836" s="141"/>
      <c r="B1836" s="141"/>
      <c r="C1836" s="141"/>
      <c r="D1836" s="141"/>
      <c r="E1836" s="112" t="s">
        <v>32</v>
      </c>
      <c r="F1836" s="157"/>
      <c r="G1836" s="157"/>
      <c r="H1836" s="158">
        <v>0.35</v>
      </c>
      <c r="I1836" s="157"/>
      <c r="J1836" s="612">
        <f>J1835*0.3</f>
        <v>96725.7</v>
      </c>
      <c r="K1836" s="613"/>
    </row>
    <row r="1837" spans="1:11" ht="13.5" hidden="1" thickBot="1">
      <c r="A1837" s="141"/>
      <c r="B1837" s="141"/>
      <c r="C1837" s="141"/>
      <c r="D1837" s="141"/>
      <c r="E1837" s="160" t="s">
        <v>33</v>
      </c>
      <c r="F1837" s="161"/>
      <c r="G1837" s="161"/>
      <c r="H1837" s="161"/>
      <c r="I1837" s="161"/>
      <c r="J1837" s="612">
        <f>J1836+J1835</f>
        <v>419144.7</v>
      </c>
      <c r="K1837" s="613"/>
    </row>
    <row r="1838" spans="1:11" ht="13.5" hidden="1" thickBot="1"/>
    <row r="1839" spans="1:11" ht="18" hidden="1">
      <c r="A1839" s="630"/>
      <c r="B1839" s="631"/>
      <c r="C1839" s="632"/>
      <c r="D1839" s="639" t="s">
        <v>0</v>
      </c>
      <c r="E1839" s="640"/>
      <c r="F1839" s="640"/>
      <c r="G1839" s="640"/>
      <c r="H1839" s="640"/>
      <c r="I1839" s="640"/>
      <c r="J1839" s="640"/>
      <c r="K1839" s="640"/>
    </row>
    <row r="1840" spans="1:11" ht="13.5" hidden="1" thickBot="1">
      <c r="A1840" s="633"/>
      <c r="B1840" s="634"/>
      <c r="C1840" s="635"/>
      <c r="D1840" s="106"/>
      <c r="E1840" s="107"/>
      <c r="F1840" s="107"/>
      <c r="G1840" s="107"/>
      <c r="H1840" s="107"/>
      <c r="I1840" s="107"/>
      <c r="J1840" s="107"/>
      <c r="K1840" s="107"/>
    </row>
    <row r="1841" spans="1:11" ht="15" hidden="1" thickBot="1">
      <c r="A1841" s="633"/>
      <c r="B1841" s="634"/>
      <c r="C1841" s="635"/>
      <c r="D1841" s="641" t="str">
        <f>D1773</f>
        <v>MUNICIPIO DE RIONEGRO</v>
      </c>
      <c r="E1841" s="642"/>
      <c r="F1841" s="642"/>
      <c r="G1841" s="642"/>
      <c r="H1841" s="642"/>
      <c r="I1841" s="642"/>
      <c r="J1841" s="643"/>
      <c r="K1841" s="108" t="s">
        <v>1</v>
      </c>
    </row>
    <row r="1842" spans="1:11" ht="13.5" hidden="1" thickBot="1">
      <c r="A1842" s="636"/>
      <c r="B1842" s="637"/>
      <c r="C1842" s="638"/>
      <c r="D1842" s="644" t="str">
        <f>D1774</f>
        <v xml:space="preserve">REPOSICION SISTEMA DE ACUEDUCTO  CORREGIMIENTO LLANO DE PALMAS
</v>
      </c>
      <c r="E1842" s="645"/>
      <c r="F1842" s="645"/>
      <c r="G1842" s="645"/>
      <c r="H1842" s="645"/>
      <c r="I1842" s="645"/>
      <c r="J1842" s="646"/>
      <c r="K1842" s="109">
        <f>K1774</f>
        <v>41202</v>
      </c>
    </row>
    <row r="1843" spans="1:11" ht="13.5" hidden="1" thickBot="1">
      <c r="A1843" s="647" t="s">
        <v>233</v>
      </c>
      <c r="B1843" s="626"/>
      <c r="C1843" s="624" t="str">
        <f>C1775</f>
        <v>DESARENADOR</v>
      </c>
      <c r="D1843" s="624"/>
      <c r="E1843" s="624"/>
      <c r="F1843" s="624"/>
      <c r="G1843" s="625"/>
      <c r="H1843" s="626"/>
      <c r="I1843" s="626"/>
      <c r="J1843" s="163"/>
      <c r="K1843" s="111" t="s">
        <v>3</v>
      </c>
    </row>
    <row r="1844" spans="1:11" ht="13.5" hidden="1" thickBot="1">
      <c r="A1844" s="112"/>
      <c r="B1844" s="627"/>
      <c r="C1844" s="628"/>
      <c r="D1844" s="112" t="s">
        <v>5</v>
      </c>
      <c r="E1844" s="114"/>
      <c r="F1844" s="115" t="s">
        <v>432</v>
      </c>
      <c r="G1844" s="114"/>
      <c r="H1844" s="114"/>
      <c r="I1844" s="114"/>
      <c r="J1844" s="116"/>
      <c r="K1844" s="164" t="s">
        <v>94</v>
      </c>
    </row>
    <row r="1845" spans="1:11" hidden="1">
      <c r="A1845" s="117"/>
      <c r="B1845" s="117"/>
      <c r="C1845" s="117"/>
      <c r="D1845" s="117"/>
      <c r="E1845" s="117"/>
      <c r="F1845" s="117"/>
      <c r="G1845" s="117"/>
      <c r="H1845" s="117"/>
      <c r="I1845" s="117"/>
      <c r="J1845" s="117"/>
      <c r="K1845" s="117"/>
    </row>
    <row r="1846" spans="1:11" ht="13.5" hidden="1" thickBot="1">
      <c r="A1846" s="165" t="s">
        <v>7</v>
      </c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20"/>
    </row>
    <row r="1847" spans="1:11" ht="13.5" hidden="1" thickBot="1">
      <c r="A1847" s="104" t="s">
        <v>8</v>
      </c>
      <c r="B1847" s="596" t="s">
        <v>9</v>
      </c>
      <c r="C1847" s="596"/>
      <c r="D1847" s="597"/>
      <c r="E1847" s="598" t="s">
        <v>10</v>
      </c>
      <c r="F1847" s="599"/>
      <c r="G1847" s="600"/>
      <c r="H1847" s="599" t="s">
        <v>11</v>
      </c>
      <c r="I1847" s="604" t="s">
        <v>12</v>
      </c>
      <c r="J1847" s="599" t="s">
        <v>13</v>
      </c>
      <c r="K1847" s="604" t="s">
        <v>14</v>
      </c>
    </row>
    <row r="1848" spans="1:11" ht="13.5" hidden="1" thickBot="1">
      <c r="A1848" s="127" t="s">
        <v>15</v>
      </c>
      <c r="B1848" s="167" t="s">
        <v>16</v>
      </c>
      <c r="C1848" s="168" t="s">
        <v>17</v>
      </c>
      <c r="D1848" s="166" t="s">
        <v>18</v>
      </c>
      <c r="E1848" s="601"/>
      <c r="F1848" s="602"/>
      <c r="G1848" s="603"/>
      <c r="H1848" s="602"/>
      <c r="I1848" s="605"/>
      <c r="J1848" s="602"/>
      <c r="K1848" s="605"/>
    </row>
    <row r="1849" spans="1:11" hidden="1">
      <c r="A1849" s="104">
        <v>59</v>
      </c>
      <c r="B1849" s="103">
        <v>2</v>
      </c>
      <c r="C1849" s="169">
        <v>59</v>
      </c>
      <c r="D1849" s="152">
        <v>1</v>
      </c>
      <c r="E1849" s="145" t="s">
        <v>433</v>
      </c>
      <c r="F1849" s="153"/>
      <c r="G1849" s="152"/>
      <c r="H1849" s="103" t="s">
        <v>11</v>
      </c>
      <c r="I1849" s="104">
        <v>1</v>
      </c>
      <c r="J1849" s="129">
        <v>137310</v>
      </c>
      <c r="K1849" s="129">
        <f>J1849</f>
        <v>137310</v>
      </c>
    </row>
    <row r="1850" spans="1:11" hidden="1">
      <c r="A1850" s="131"/>
      <c r="B1850" s="103"/>
      <c r="C1850" s="169"/>
      <c r="D1850" s="152"/>
      <c r="E1850" s="145"/>
      <c r="F1850" s="153"/>
      <c r="G1850" s="152"/>
      <c r="H1850" s="103"/>
      <c r="I1850" s="131"/>
      <c r="J1850" s="129"/>
      <c r="K1850" s="129"/>
    </row>
    <row r="1851" spans="1:11" hidden="1">
      <c r="A1851" s="131"/>
      <c r="B1851" s="103"/>
      <c r="C1851" s="169"/>
      <c r="D1851" s="152"/>
      <c r="E1851" s="145"/>
      <c r="F1851" s="153"/>
      <c r="G1851" s="152"/>
      <c r="H1851" s="103"/>
      <c r="I1851" s="131"/>
      <c r="J1851" s="129"/>
      <c r="K1851" s="129"/>
    </row>
    <row r="1852" spans="1:11" hidden="1">
      <c r="A1852" s="131"/>
      <c r="B1852" s="103"/>
      <c r="C1852" s="169"/>
      <c r="D1852" s="152"/>
      <c r="E1852" s="145"/>
      <c r="F1852" s="153"/>
      <c r="G1852" s="152"/>
      <c r="H1852" s="103"/>
      <c r="I1852" s="131"/>
      <c r="J1852" s="129"/>
      <c r="K1852" s="129"/>
    </row>
    <row r="1853" spans="1:11" hidden="1">
      <c r="A1853" s="131"/>
      <c r="B1853" s="103" t="s">
        <v>368</v>
      </c>
      <c r="C1853" s="169" t="s">
        <v>368</v>
      </c>
      <c r="D1853" s="152" t="s">
        <v>368</v>
      </c>
      <c r="E1853" s="145" t="s">
        <v>368</v>
      </c>
      <c r="F1853" s="153"/>
      <c r="G1853" s="152"/>
      <c r="H1853" s="103" t="s">
        <v>368</v>
      </c>
      <c r="I1853" s="131"/>
      <c r="J1853" s="129" t="s">
        <v>368</v>
      </c>
      <c r="K1853" s="129" t="s">
        <v>368</v>
      </c>
    </row>
    <row r="1854" spans="1:11" hidden="1">
      <c r="A1854" s="131"/>
      <c r="B1854" s="103" t="s">
        <v>368</v>
      </c>
      <c r="C1854" s="169" t="s">
        <v>368</v>
      </c>
      <c r="D1854" s="152" t="s">
        <v>368</v>
      </c>
      <c r="E1854" s="145" t="s">
        <v>368</v>
      </c>
      <c r="F1854" s="153"/>
      <c r="G1854" s="152"/>
      <c r="H1854" s="103" t="s">
        <v>368</v>
      </c>
      <c r="I1854" s="131"/>
      <c r="J1854" s="129" t="s">
        <v>368</v>
      </c>
      <c r="K1854" s="129" t="s">
        <v>368</v>
      </c>
    </row>
    <row r="1855" spans="1:11" hidden="1">
      <c r="A1855" s="131"/>
      <c r="B1855" s="103" t="s">
        <v>368</v>
      </c>
      <c r="C1855" s="169" t="s">
        <v>368</v>
      </c>
      <c r="D1855" s="152" t="s">
        <v>368</v>
      </c>
      <c r="E1855" s="145" t="s">
        <v>368</v>
      </c>
      <c r="F1855" s="153"/>
      <c r="G1855" s="152"/>
      <c r="H1855" s="103" t="s">
        <v>368</v>
      </c>
      <c r="I1855" s="131"/>
      <c r="J1855" s="129" t="s">
        <v>368</v>
      </c>
      <c r="K1855" s="129" t="s">
        <v>368</v>
      </c>
    </row>
    <row r="1856" spans="1:11" hidden="1">
      <c r="A1856" s="131"/>
      <c r="B1856" s="103" t="s">
        <v>368</v>
      </c>
      <c r="C1856" s="169" t="s">
        <v>368</v>
      </c>
      <c r="D1856" s="152" t="s">
        <v>368</v>
      </c>
      <c r="E1856" s="145" t="s">
        <v>368</v>
      </c>
      <c r="F1856" s="153"/>
      <c r="G1856" s="152"/>
      <c r="H1856" s="103" t="s">
        <v>368</v>
      </c>
      <c r="I1856" s="131"/>
      <c r="J1856" s="129" t="s">
        <v>368</v>
      </c>
      <c r="K1856" s="129" t="s">
        <v>368</v>
      </c>
    </row>
    <row r="1857" spans="1:11" hidden="1">
      <c r="A1857" s="131"/>
      <c r="B1857" s="103" t="s">
        <v>368</v>
      </c>
      <c r="C1857" s="169" t="s">
        <v>368</v>
      </c>
      <c r="D1857" s="152" t="s">
        <v>368</v>
      </c>
      <c r="E1857" s="145" t="s">
        <v>368</v>
      </c>
      <c r="F1857" s="153"/>
      <c r="G1857" s="152"/>
      <c r="H1857" s="103" t="s">
        <v>368</v>
      </c>
      <c r="I1857" s="131"/>
      <c r="J1857" s="129" t="s">
        <v>368</v>
      </c>
      <c r="K1857" s="129" t="s">
        <v>368</v>
      </c>
    </row>
    <row r="1858" spans="1:11" ht="13.5" hidden="1" thickBot="1">
      <c r="A1858" s="127"/>
      <c r="B1858" s="124" t="s">
        <v>368</v>
      </c>
      <c r="C1858" s="170" t="s">
        <v>368</v>
      </c>
      <c r="D1858" s="126" t="s">
        <v>368</v>
      </c>
      <c r="E1858" s="146" t="s">
        <v>368</v>
      </c>
      <c r="F1858" s="125"/>
      <c r="G1858" s="126"/>
      <c r="H1858" s="124" t="s">
        <v>368</v>
      </c>
      <c r="I1858" s="127"/>
      <c r="J1858" s="155" t="s">
        <v>368</v>
      </c>
      <c r="K1858" s="155" t="s">
        <v>368</v>
      </c>
    </row>
    <row r="1859" spans="1:11" ht="13.5" hidden="1" thickBot="1">
      <c r="A1859" s="119"/>
      <c r="B1859" s="119"/>
      <c r="C1859" s="119"/>
      <c r="D1859" s="119"/>
      <c r="E1859" s="130" t="s">
        <v>19</v>
      </c>
      <c r="F1859" s="119"/>
      <c r="G1859" s="119"/>
      <c r="H1859" s="120"/>
      <c r="I1859" s="120"/>
      <c r="J1859" s="134"/>
      <c r="K1859" s="155">
        <f>SUM(K1849:K1853)</f>
        <v>137310</v>
      </c>
    </row>
    <row r="1860" spans="1:11" ht="13.5" hidden="1" thickBot="1">
      <c r="A1860" s="119"/>
      <c r="B1860" s="119"/>
      <c r="C1860" s="119"/>
      <c r="D1860" s="119"/>
      <c r="E1860" s="136" t="s">
        <v>20</v>
      </c>
      <c r="F1860" s="137"/>
      <c r="G1860" s="137"/>
      <c r="H1860" s="137"/>
      <c r="I1860" s="138">
        <v>0.05</v>
      </c>
      <c r="J1860" s="139"/>
      <c r="K1860" s="135">
        <f>K1859*0.05</f>
        <v>6865.5</v>
      </c>
    </row>
    <row r="1861" spans="1:11" ht="13.5" hidden="1" thickBot="1">
      <c r="A1861" s="119"/>
      <c r="B1861" s="141"/>
      <c r="C1861" s="141"/>
      <c r="D1861" s="141"/>
      <c r="E1861" s="132" t="s">
        <v>21</v>
      </c>
      <c r="F1861" s="120"/>
      <c r="G1861" s="120"/>
      <c r="H1861" s="137"/>
      <c r="I1861" s="137"/>
      <c r="J1861" s="140"/>
      <c r="K1861" s="135">
        <f>K1860+K1859</f>
        <v>144175.5</v>
      </c>
    </row>
    <row r="1862" spans="1:11" ht="13.5" hidden="1" thickBot="1">
      <c r="A1862" s="119"/>
      <c r="B1862" s="141"/>
      <c r="C1862" s="141"/>
      <c r="D1862" s="141"/>
      <c r="E1862" s="132" t="s">
        <v>22</v>
      </c>
      <c r="F1862" s="120"/>
      <c r="G1862" s="120"/>
      <c r="H1862" s="137"/>
      <c r="I1862" s="137"/>
      <c r="J1862" s="140"/>
      <c r="K1862" s="135">
        <f>K1861</f>
        <v>144175.5</v>
      </c>
    </row>
    <row r="1863" spans="1:11" hidden="1">
      <c r="A1863" s="119"/>
      <c r="B1863" s="141"/>
      <c r="C1863" s="141"/>
      <c r="D1863" s="141"/>
      <c r="E1863" s="141"/>
      <c r="F1863" s="141"/>
      <c r="G1863" s="141"/>
      <c r="H1863" s="141"/>
      <c r="I1863" s="141"/>
      <c r="J1863" s="141"/>
      <c r="K1863" s="141"/>
    </row>
    <row r="1864" spans="1:11" ht="13.5" hidden="1" thickBot="1">
      <c r="A1864" s="142" t="s">
        <v>369</v>
      </c>
      <c r="B1864" s="141"/>
      <c r="C1864" s="141"/>
      <c r="D1864" s="141"/>
      <c r="E1864" s="141"/>
      <c r="F1864" s="141"/>
      <c r="G1864" s="141"/>
      <c r="H1864" s="141"/>
      <c r="I1864" s="141"/>
      <c r="J1864" s="141"/>
      <c r="K1864" s="141"/>
    </row>
    <row r="1865" spans="1:11" ht="13.5" hidden="1" thickBot="1">
      <c r="A1865" s="104" t="s">
        <v>8</v>
      </c>
      <c r="B1865" s="596" t="s">
        <v>9</v>
      </c>
      <c r="C1865" s="596"/>
      <c r="D1865" s="597"/>
      <c r="E1865" s="598" t="s">
        <v>10</v>
      </c>
      <c r="F1865" s="599"/>
      <c r="G1865" s="600"/>
      <c r="H1865" s="599" t="s">
        <v>11</v>
      </c>
      <c r="I1865" s="604" t="s">
        <v>12</v>
      </c>
      <c r="J1865" s="599" t="s">
        <v>13</v>
      </c>
      <c r="K1865" s="604" t="s">
        <v>14</v>
      </c>
    </row>
    <row r="1866" spans="1:11" ht="13.5" hidden="1" thickBot="1">
      <c r="A1866" s="127" t="s">
        <v>15</v>
      </c>
      <c r="B1866" s="167" t="s">
        <v>16</v>
      </c>
      <c r="C1866" s="168" t="s">
        <v>17</v>
      </c>
      <c r="D1866" s="166" t="s">
        <v>18</v>
      </c>
      <c r="E1866" s="601"/>
      <c r="F1866" s="602"/>
      <c r="G1866" s="603"/>
      <c r="H1866" s="602"/>
      <c r="I1866" s="605"/>
      <c r="J1866" s="602"/>
      <c r="K1866" s="605"/>
    </row>
    <row r="1867" spans="1:11" hidden="1">
      <c r="A1867" s="104"/>
      <c r="B1867" s="103"/>
      <c r="C1867" s="169"/>
      <c r="D1867" s="152"/>
      <c r="E1867" s="145" t="s">
        <v>80</v>
      </c>
      <c r="F1867" s="153"/>
      <c r="G1867" s="152"/>
      <c r="H1867" s="103" t="s">
        <v>83</v>
      </c>
      <c r="I1867" s="104">
        <v>1</v>
      </c>
      <c r="J1867" s="129">
        <v>1200</v>
      </c>
      <c r="K1867" s="129">
        <f>J1867*I1867</f>
        <v>1200</v>
      </c>
    </row>
    <row r="1868" spans="1:11" hidden="1">
      <c r="A1868" s="131"/>
      <c r="B1868" s="103" t="s">
        <v>368</v>
      </c>
      <c r="C1868" s="169" t="s">
        <v>368</v>
      </c>
      <c r="D1868" s="152" t="s">
        <v>368</v>
      </c>
      <c r="E1868" s="145" t="s">
        <v>368</v>
      </c>
      <c r="F1868" s="153"/>
      <c r="G1868" s="152"/>
      <c r="H1868" s="103" t="s">
        <v>368</v>
      </c>
      <c r="I1868" s="131"/>
      <c r="J1868" s="129" t="s">
        <v>368</v>
      </c>
      <c r="K1868" s="129" t="s">
        <v>368</v>
      </c>
    </row>
    <row r="1869" spans="1:11" hidden="1">
      <c r="A1869" s="131"/>
      <c r="B1869" s="103" t="s">
        <v>368</v>
      </c>
      <c r="C1869" s="169" t="s">
        <v>368</v>
      </c>
      <c r="D1869" s="152" t="s">
        <v>368</v>
      </c>
      <c r="E1869" s="145" t="s">
        <v>368</v>
      </c>
      <c r="F1869" s="153"/>
      <c r="G1869" s="152"/>
      <c r="H1869" s="103" t="s">
        <v>368</v>
      </c>
      <c r="I1869" s="131"/>
      <c r="J1869" s="129" t="s">
        <v>368</v>
      </c>
      <c r="K1869" s="129" t="s">
        <v>368</v>
      </c>
    </row>
    <row r="1870" spans="1:11" hidden="1">
      <c r="A1870" s="131"/>
      <c r="B1870" s="103" t="s">
        <v>368</v>
      </c>
      <c r="C1870" s="169" t="s">
        <v>368</v>
      </c>
      <c r="D1870" s="152" t="s">
        <v>368</v>
      </c>
      <c r="E1870" s="145" t="s">
        <v>368</v>
      </c>
      <c r="F1870" s="153"/>
      <c r="G1870" s="152"/>
      <c r="H1870" s="103" t="s">
        <v>368</v>
      </c>
      <c r="I1870" s="131"/>
      <c r="J1870" s="129" t="s">
        <v>368</v>
      </c>
      <c r="K1870" s="129" t="s">
        <v>368</v>
      </c>
    </row>
    <row r="1871" spans="1:11" ht="13.5" hidden="1" thickBot="1">
      <c r="A1871" s="127"/>
      <c r="B1871" s="124" t="s">
        <v>368</v>
      </c>
      <c r="C1871" s="170" t="s">
        <v>368</v>
      </c>
      <c r="D1871" s="126" t="s">
        <v>368</v>
      </c>
      <c r="E1871" s="146" t="s">
        <v>368</v>
      </c>
      <c r="F1871" s="125"/>
      <c r="G1871" s="126"/>
      <c r="H1871" s="124" t="s">
        <v>368</v>
      </c>
      <c r="I1871" s="127"/>
      <c r="J1871" s="129" t="s">
        <v>368</v>
      </c>
      <c r="K1871" s="129" t="s">
        <v>368</v>
      </c>
    </row>
    <row r="1872" spans="1:11" ht="13.5" hidden="1" thickBot="1">
      <c r="A1872" s="141"/>
      <c r="B1872" s="141"/>
      <c r="C1872" s="141"/>
      <c r="D1872" s="141"/>
      <c r="E1872" s="132" t="s">
        <v>380</v>
      </c>
      <c r="F1872" s="120"/>
      <c r="G1872" s="120"/>
      <c r="H1872" s="120"/>
      <c r="I1872" s="120"/>
      <c r="J1872" s="140"/>
      <c r="K1872" s="135">
        <f>SUM(K1867:K1871)</f>
        <v>1200</v>
      </c>
    </row>
    <row r="1873" spans="1:11" ht="13.5" hidden="1" thickBot="1">
      <c r="A1873" s="141"/>
      <c r="B1873" s="141"/>
      <c r="C1873" s="141"/>
      <c r="D1873" s="141"/>
      <c r="E1873" s="132" t="s">
        <v>370</v>
      </c>
      <c r="F1873" s="120"/>
      <c r="G1873" s="120"/>
      <c r="H1873" s="137"/>
      <c r="I1873" s="137"/>
      <c r="J1873" s="140"/>
      <c r="K1873" s="135">
        <f>K1872</f>
        <v>1200</v>
      </c>
    </row>
    <row r="1874" spans="1:11" hidden="1">
      <c r="A1874" s="141"/>
      <c r="B1874" s="141"/>
      <c r="C1874" s="141"/>
      <c r="D1874" s="141"/>
      <c r="E1874" s="119"/>
      <c r="F1874" s="119"/>
      <c r="G1874" s="119"/>
      <c r="H1874" s="119"/>
      <c r="I1874" s="119"/>
      <c r="J1874" s="148"/>
      <c r="K1874" s="149"/>
    </row>
    <row r="1875" spans="1:11" ht="13.5" hidden="1" thickBot="1">
      <c r="A1875" s="142" t="s">
        <v>371</v>
      </c>
      <c r="B1875" s="141"/>
      <c r="C1875" s="141"/>
      <c r="D1875" s="141"/>
      <c r="E1875" s="141"/>
      <c r="F1875" s="141"/>
      <c r="G1875" s="141"/>
      <c r="H1875" s="141"/>
      <c r="I1875" s="141"/>
      <c r="J1875" s="141"/>
      <c r="K1875" s="141"/>
    </row>
    <row r="1876" spans="1:11" ht="13.5" hidden="1" thickBot="1">
      <c r="A1876" s="104" t="s">
        <v>8</v>
      </c>
      <c r="B1876" s="596" t="s">
        <v>9</v>
      </c>
      <c r="C1876" s="596"/>
      <c r="D1876" s="597"/>
      <c r="E1876" s="598" t="s">
        <v>10</v>
      </c>
      <c r="F1876" s="600"/>
      <c r="G1876" s="622" t="s">
        <v>372</v>
      </c>
      <c r="H1876" s="604" t="s">
        <v>373</v>
      </c>
      <c r="I1876" s="604" t="s">
        <v>374</v>
      </c>
      <c r="J1876" s="604" t="s">
        <v>28</v>
      </c>
      <c r="K1876" s="604" t="s">
        <v>13</v>
      </c>
    </row>
    <row r="1877" spans="1:11" ht="13.5" hidden="1" thickBot="1">
      <c r="A1877" s="127" t="s">
        <v>15</v>
      </c>
      <c r="B1877" s="167" t="s">
        <v>16</v>
      </c>
      <c r="C1877" s="168" t="s">
        <v>17</v>
      </c>
      <c r="D1877" s="166" t="s">
        <v>18</v>
      </c>
      <c r="E1877" s="601"/>
      <c r="F1877" s="603"/>
      <c r="G1877" s="629"/>
      <c r="H1877" s="605"/>
      <c r="I1877" s="605"/>
      <c r="J1877" s="605"/>
      <c r="K1877" s="605"/>
    </row>
    <row r="1878" spans="1:11" hidden="1">
      <c r="A1878" s="104"/>
      <c r="B1878" s="121"/>
      <c r="C1878" s="171"/>
      <c r="D1878" s="123"/>
      <c r="E1878" s="145" t="s">
        <v>433</v>
      </c>
      <c r="F1878" s="123"/>
      <c r="G1878" s="123">
        <v>0.1</v>
      </c>
      <c r="H1878" s="122">
        <v>40</v>
      </c>
      <c r="I1878" s="104">
        <v>4</v>
      </c>
      <c r="J1878" s="172">
        <v>50</v>
      </c>
      <c r="K1878" s="129">
        <v>200</v>
      </c>
    </row>
    <row r="1879" spans="1:11" hidden="1">
      <c r="A1879" s="131"/>
      <c r="B1879" s="103"/>
      <c r="C1879" s="169"/>
      <c r="D1879" s="152"/>
      <c r="E1879" s="145"/>
      <c r="F1879" s="152"/>
      <c r="G1879" s="152"/>
      <c r="H1879" s="153"/>
      <c r="I1879" s="131"/>
      <c r="J1879" s="149"/>
      <c r="K1879" s="129"/>
    </row>
    <row r="1880" spans="1:11" hidden="1">
      <c r="A1880" s="131"/>
      <c r="B1880" s="103"/>
      <c r="C1880" s="169"/>
      <c r="D1880" s="152"/>
      <c r="E1880" s="145"/>
      <c r="F1880" s="152"/>
      <c r="G1880" s="152"/>
      <c r="H1880" s="153"/>
      <c r="I1880" s="131"/>
      <c r="J1880" s="149"/>
      <c r="K1880" s="129"/>
    </row>
    <row r="1881" spans="1:11" hidden="1">
      <c r="A1881" s="131"/>
      <c r="B1881" s="103"/>
      <c r="C1881" s="169"/>
      <c r="D1881" s="152"/>
      <c r="E1881" s="145"/>
      <c r="F1881" s="152"/>
      <c r="G1881" s="152"/>
      <c r="H1881" s="153"/>
      <c r="I1881" s="131"/>
      <c r="J1881" s="149"/>
      <c r="K1881" s="129"/>
    </row>
    <row r="1882" spans="1:11" hidden="1">
      <c r="A1882" s="131"/>
      <c r="B1882" s="103"/>
      <c r="C1882" s="169"/>
      <c r="D1882" s="152"/>
      <c r="E1882" s="145"/>
      <c r="F1882" s="152"/>
      <c r="G1882" s="152"/>
      <c r="H1882" s="153"/>
      <c r="I1882" s="131"/>
      <c r="J1882" s="149"/>
      <c r="K1882" s="129"/>
    </row>
    <row r="1883" spans="1:11" ht="13.5" hidden="1" thickBot="1">
      <c r="A1883" s="127"/>
      <c r="B1883" s="124" t="s">
        <v>368</v>
      </c>
      <c r="C1883" s="170" t="s">
        <v>368</v>
      </c>
      <c r="D1883" s="126" t="s">
        <v>368</v>
      </c>
      <c r="E1883" s="146" t="s">
        <v>368</v>
      </c>
      <c r="F1883" s="126"/>
      <c r="G1883" s="126"/>
      <c r="H1883" s="153"/>
      <c r="I1883" s="131"/>
      <c r="J1883" s="149"/>
      <c r="K1883" s="129" t="s">
        <v>368</v>
      </c>
    </row>
    <row r="1884" spans="1:11" ht="13.5" hidden="1" thickBot="1">
      <c r="A1884" s="141"/>
      <c r="B1884" s="141"/>
      <c r="C1884" s="141"/>
      <c r="D1884" s="141"/>
      <c r="E1884" s="132" t="s">
        <v>375</v>
      </c>
      <c r="F1884" s="120"/>
      <c r="G1884" s="120"/>
      <c r="H1884" s="137"/>
      <c r="I1884" s="137"/>
      <c r="J1884" s="140"/>
      <c r="K1884" s="135">
        <f>SUM(K1878:K1882)</f>
        <v>200</v>
      </c>
    </row>
    <row r="1885" spans="1:11" ht="13.5" hidden="1" thickBot="1">
      <c r="A1885" s="141"/>
      <c r="B1885" s="141"/>
      <c r="C1885" s="141"/>
      <c r="D1885" s="141"/>
      <c r="E1885" s="132" t="s">
        <v>376</v>
      </c>
      <c r="F1885" s="120"/>
      <c r="G1885" s="120"/>
      <c r="H1885" s="137"/>
      <c r="I1885" s="137"/>
      <c r="J1885" s="140"/>
      <c r="K1885" s="135">
        <f>K1884</f>
        <v>200</v>
      </c>
    </row>
    <row r="1886" spans="1:11" hidden="1">
      <c r="A1886" s="141"/>
      <c r="B1886" s="141"/>
      <c r="C1886" s="141"/>
      <c r="D1886" s="141"/>
      <c r="E1886" s="119"/>
      <c r="F1886" s="119"/>
      <c r="G1886" s="119"/>
      <c r="H1886" s="119"/>
      <c r="I1886" s="119"/>
      <c r="J1886" s="119"/>
      <c r="K1886" s="119"/>
    </row>
    <row r="1887" spans="1:11" ht="13.5" hidden="1" thickBot="1">
      <c r="A1887" s="142" t="s">
        <v>26</v>
      </c>
      <c r="B1887" s="141"/>
      <c r="C1887" s="141"/>
      <c r="D1887" s="141"/>
      <c r="E1887" s="141"/>
      <c r="F1887" s="141"/>
      <c r="G1887" s="141"/>
      <c r="H1887" s="141"/>
      <c r="I1887" s="141"/>
      <c r="J1887" s="141"/>
      <c r="K1887" s="141"/>
    </row>
    <row r="1888" spans="1:11" ht="13.5" hidden="1" thickBot="1">
      <c r="A1888" s="104" t="s">
        <v>8</v>
      </c>
      <c r="B1888" s="596" t="s">
        <v>9</v>
      </c>
      <c r="C1888" s="596"/>
      <c r="D1888" s="597"/>
      <c r="E1888" s="598" t="s">
        <v>10</v>
      </c>
      <c r="F1888" s="599"/>
      <c r="G1888" s="600"/>
      <c r="H1888" s="599" t="s">
        <v>11</v>
      </c>
      <c r="I1888" s="604" t="s">
        <v>27</v>
      </c>
      <c r="J1888" s="599" t="s">
        <v>28</v>
      </c>
      <c r="K1888" s="604" t="s">
        <v>14</v>
      </c>
    </row>
    <row r="1889" spans="1:11" ht="13.5" hidden="1" thickBot="1">
      <c r="A1889" s="127" t="s">
        <v>15</v>
      </c>
      <c r="B1889" s="167" t="s">
        <v>16</v>
      </c>
      <c r="C1889" s="168" t="s">
        <v>17</v>
      </c>
      <c r="D1889" s="166" t="s">
        <v>18</v>
      </c>
      <c r="E1889" s="601"/>
      <c r="F1889" s="602"/>
      <c r="G1889" s="603"/>
      <c r="H1889" s="602"/>
      <c r="I1889" s="605"/>
      <c r="J1889" s="602"/>
      <c r="K1889" s="605"/>
    </row>
    <row r="1890" spans="1:11" hidden="1">
      <c r="A1890" s="104"/>
      <c r="B1890" s="103"/>
      <c r="C1890" s="169"/>
      <c r="D1890" s="152"/>
      <c r="E1890" s="145" t="s">
        <v>431</v>
      </c>
      <c r="F1890" s="153"/>
      <c r="G1890" s="152"/>
      <c r="H1890" s="103" t="s">
        <v>178</v>
      </c>
      <c r="I1890" s="104">
        <v>1</v>
      </c>
      <c r="J1890" s="129">
        <v>11605</v>
      </c>
      <c r="K1890" s="129">
        <f>J1890*I1890</f>
        <v>11605</v>
      </c>
    </row>
    <row r="1891" spans="1:11" hidden="1">
      <c r="A1891" s="131"/>
      <c r="B1891" s="103"/>
      <c r="C1891" s="169"/>
      <c r="D1891" s="152"/>
      <c r="E1891" s="145"/>
      <c r="F1891" s="153"/>
      <c r="G1891" s="152"/>
      <c r="H1891" s="103"/>
      <c r="I1891" s="131"/>
      <c r="J1891" s="129"/>
      <c r="K1891" s="129"/>
    </row>
    <row r="1892" spans="1:11" hidden="1">
      <c r="A1892" s="131"/>
      <c r="B1892" s="103"/>
      <c r="C1892" s="169"/>
      <c r="D1892" s="152"/>
      <c r="E1892" s="145"/>
      <c r="F1892" s="153"/>
      <c r="G1892" s="152"/>
      <c r="H1892" s="103"/>
      <c r="I1892" s="131"/>
      <c r="J1892" s="129"/>
      <c r="K1892" s="129"/>
    </row>
    <row r="1893" spans="1:11" hidden="1">
      <c r="A1893" s="131"/>
      <c r="B1893" s="103" t="s">
        <v>368</v>
      </c>
      <c r="C1893" s="169" t="s">
        <v>368</v>
      </c>
      <c r="D1893" s="152" t="s">
        <v>368</v>
      </c>
      <c r="E1893" s="145" t="s">
        <v>368</v>
      </c>
      <c r="F1893" s="153"/>
      <c r="G1893" s="152"/>
      <c r="H1893" s="103" t="s">
        <v>368</v>
      </c>
      <c r="I1893" s="131"/>
      <c r="J1893" s="129" t="s">
        <v>368</v>
      </c>
      <c r="K1893" s="129" t="s">
        <v>368</v>
      </c>
    </row>
    <row r="1894" spans="1:11" hidden="1">
      <c r="A1894" s="131"/>
      <c r="B1894" s="103" t="s">
        <v>368</v>
      </c>
      <c r="C1894" s="169" t="s">
        <v>368</v>
      </c>
      <c r="D1894" s="152" t="s">
        <v>368</v>
      </c>
      <c r="E1894" s="145" t="s">
        <v>368</v>
      </c>
      <c r="F1894" s="153"/>
      <c r="G1894" s="152"/>
      <c r="H1894" s="103" t="s">
        <v>368</v>
      </c>
      <c r="I1894" s="131"/>
      <c r="J1894" s="129" t="s">
        <v>368</v>
      </c>
      <c r="K1894" s="129" t="s">
        <v>368</v>
      </c>
    </row>
    <row r="1895" spans="1:11" hidden="1">
      <c r="A1895" s="131"/>
      <c r="B1895" s="103" t="s">
        <v>368</v>
      </c>
      <c r="C1895" s="169" t="s">
        <v>368</v>
      </c>
      <c r="D1895" s="152" t="s">
        <v>368</v>
      </c>
      <c r="E1895" s="145" t="s">
        <v>368</v>
      </c>
      <c r="F1895" s="153"/>
      <c r="G1895" s="152"/>
      <c r="H1895" s="103" t="s">
        <v>368</v>
      </c>
      <c r="I1895" s="131"/>
      <c r="J1895" s="129" t="s">
        <v>368</v>
      </c>
      <c r="K1895" s="129" t="s">
        <v>368</v>
      </c>
    </row>
    <row r="1896" spans="1:11" hidden="1">
      <c r="A1896" s="131"/>
      <c r="B1896" s="103" t="s">
        <v>368</v>
      </c>
      <c r="C1896" s="169" t="s">
        <v>368</v>
      </c>
      <c r="D1896" s="152" t="s">
        <v>368</v>
      </c>
      <c r="E1896" s="145" t="s">
        <v>368</v>
      </c>
      <c r="F1896" s="153"/>
      <c r="G1896" s="152"/>
      <c r="H1896" s="103" t="s">
        <v>368</v>
      </c>
      <c r="I1896" s="131"/>
      <c r="J1896" s="129" t="s">
        <v>368</v>
      </c>
      <c r="K1896" s="129" t="s">
        <v>368</v>
      </c>
    </row>
    <row r="1897" spans="1:11" hidden="1">
      <c r="A1897" s="131"/>
      <c r="B1897" s="103" t="s">
        <v>368</v>
      </c>
      <c r="C1897" s="169" t="s">
        <v>368</v>
      </c>
      <c r="D1897" s="152" t="s">
        <v>368</v>
      </c>
      <c r="E1897" s="145" t="s">
        <v>368</v>
      </c>
      <c r="F1897" s="153"/>
      <c r="G1897" s="152"/>
      <c r="H1897" s="103" t="s">
        <v>368</v>
      </c>
      <c r="I1897" s="131"/>
      <c r="J1897" s="129" t="s">
        <v>368</v>
      </c>
      <c r="K1897" s="129" t="s">
        <v>368</v>
      </c>
    </row>
    <row r="1898" spans="1:11" hidden="1">
      <c r="A1898" s="131"/>
      <c r="B1898" s="103" t="s">
        <v>368</v>
      </c>
      <c r="C1898" s="169" t="s">
        <v>368</v>
      </c>
      <c r="D1898" s="152" t="s">
        <v>368</v>
      </c>
      <c r="E1898" s="145" t="s">
        <v>368</v>
      </c>
      <c r="F1898" s="153"/>
      <c r="G1898" s="152"/>
      <c r="H1898" s="103" t="s">
        <v>368</v>
      </c>
      <c r="I1898" s="131"/>
      <c r="J1898" s="129" t="s">
        <v>368</v>
      </c>
      <c r="K1898" s="129" t="s">
        <v>368</v>
      </c>
    </row>
    <row r="1899" spans="1:11" ht="13.5" hidden="1" thickBot="1">
      <c r="A1899" s="127"/>
      <c r="B1899" s="124" t="s">
        <v>368</v>
      </c>
      <c r="C1899" s="170" t="s">
        <v>368</v>
      </c>
      <c r="D1899" s="126" t="s">
        <v>368</v>
      </c>
      <c r="E1899" s="146" t="s">
        <v>368</v>
      </c>
      <c r="F1899" s="125"/>
      <c r="G1899" s="126"/>
      <c r="H1899" s="124" t="s">
        <v>368</v>
      </c>
      <c r="I1899" s="127"/>
      <c r="J1899" s="155" t="s">
        <v>368</v>
      </c>
      <c r="K1899" s="155" t="s">
        <v>368</v>
      </c>
    </row>
    <row r="1900" spans="1:11" ht="13.5" hidden="1" thickBot="1">
      <c r="A1900" s="141"/>
      <c r="B1900" s="141"/>
      <c r="C1900" s="141"/>
      <c r="D1900" s="141"/>
      <c r="E1900" s="132" t="s">
        <v>29</v>
      </c>
      <c r="F1900" s="120"/>
      <c r="G1900" s="120"/>
      <c r="H1900" s="120"/>
      <c r="I1900" s="120"/>
      <c r="J1900" s="134"/>
      <c r="K1900" s="155">
        <f>SUM(K1890:K1894)</f>
        <v>11605</v>
      </c>
    </row>
    <row r="1901" spans="1:11" ht="13.5" hidden="1" thickBot="1">
      <c r="A1901" s="141"/>
      <c r="B1901" s="141"/>
      <c r="C1901" s="141"/>
      <c r="D1901" s="141"/>
      <c r="E1901" s="132" t="s">
        <v>30</v>
      </c>
      <c r="F1901" s="120"/>
      <c r="G1901" s="120"/>
      <c r="H1901" s="137"/>
      <c r="I1901" s="137"/>
      <c r="J1901" s="140"/>
      <c r="K1901" s="135">
        <f>K1900</f>
        <v>11605</v>
      </c>
    </row>
    <row r="1902" spans="1:11" ht="13.5" hidden="1" thickBot="1">
      <c r="A1902" s="141"/>
      <c r="B1902" s="141"/>
      <c r="C1902" s="141"/>
      <c r="D1902" s="141"/>
      <c r="E1902" s="141"/>
      <c r="F1902" s="141"/>
      <c r="G1902" s="141"/>
      <c r="H1902" s="141"/>
      <c r="I1902" s="141"/>
      <c r="J1902" s="139"/>
      <c r="K1902" s="156"/>
    </row>
    <row r="1903" spans="1:11" ht="13.5" hidden="1" thickBot="1">
      <c r="A1903" s="141"/>
      <c r="B1903" s="141"/>
      <c r="C1903" s="141"/>
      <c r="D1903" s="141"/>
      <c r="E1903" s="174" t="s">
        <v>31</v>
      </c>
      <c r="F1903" s="175"/>
      <c r="G1903" s="175"/>
      <c r="H1903" s="175"/>
      <c r="I1903" s="175"/>
      <c r="J1903" s="612">
        <f>K1901+K1885+K1873+K1862</f>
        <v>157180.5</v>
      </c>
      <c r="K1903" s="613"/>
    </row>
    <row r="1904" spans="1:11" ht="13.5" hidden="1" thickBot="1">
      <c r="A1904" s="141"/>
      <c r="B1904" s="141"/>
      <c r="C1904" s="141"/>
      <c r="D1904" s="141"/>
      <c r="E1904" s="112" t="s">
        <v>32</v>
      </c>
      <c r="F1904" s="157"/>
      <c r="G1904" s="157"/>
      <c r="H1904" s="158">
        <v>0.35</v>
      </c>
      <c r="I1904" s="157"/>
      <c r="J1904" s="612">
        <f>J1903*0.3</f>
        <v>47154.15</v>
      </c>
      <c r="K1904" s="613"/>
    </row>
    <row r="1905" spans="1:11" ht="13.5" hidden="1" thickBot="1">
      <c r="A1905" s="141"/>
      <c r="B1905" s="141"/>
      <c r="C1905" s="141"/>
      <c r="D1905" s="141"/>
      <c r="E1905" s="160" t="s">
        <v>33</v>
      </c>
      <c r="F1905" s="161"/>
      <c r="G1905" s="161"/>
      <c r="H1905" s="161"/>
      <c r="I1905" s="161"/>
      <c r="J1905" s="612">
        <f>J1904+J1903</f>
        <v>204334.65</v>
      </c>
      <c r="K1905" s="613"/>
    </row>
    <row r="1906" spans="1:11" ht="13.5" hidden="1" thickBot="1"/>
    <row r="1907" spans="1:11" ht="18" hidden="1">
      <c r="A1907" s="630"/>
      <c r="B1907" s="631"/>
      <c r="C1907" s="632"/>
      <c r="D1907" s="639" t="s">
        <v>0</v>
      </c>
      <c r="E1907" s="640"/>
      <c r="F1907" s="640"/>
      <c r="G1907" s="640"/>
      <c r="H1907" s="640"/>
      <c r="I1907" s="640"/>
      <c r="J1907" s="640"/>
      <c r="K1907" s="640"/>
    </row>
    <row r="1908" spans="1:11" ht="13.5" hidden="1" thickBot="1">
      <c r="A1908" s="633"/>
      <c r="B1908" s="634"/>
      <c r="C1908" s="635"/>
      <c r="D1908" s="106"/>
      <c r="E1908" s="107"/>
      <c r="F1908" s="107"/>
      <c r="G1908" s="107"/>
      <c r="H1908" s="107"/>
      <c r="I1908" s="107"/>
      <c r="J1908" s="107"/>
      <c r="K1908" s="107"/>
    </row>
    <row r="1909" spans="1:11" ht="15" hidden="1" thickBot="1">
      <c r="A1909" s="633"/>
      <c r="B1909" s="634"/>
      <c r="C1909" s="635"/>
      <c r="D1909" s="641" t="str">
        <f>D1841</f>
        <v>MUNICIPIO DE RIONEGRO</v>
      </c>
      <c r="E1909" s="642"/>
      <c r="F1909" s="642"/>
      <c r="G1909" s="642"/>
      <c r="H1909" s="642"/>
      <c r="I1909" s="642"/>
      <c r="J1909" s="643"/>
      <c r="K1909" s="108" t="s">
        <v>1</v>
      </c>
    </row>
    <row r="1910" spans="1:11" ht="13.5" hidden="1" thickBot="1">
      <c r="A1910" s="636"/>
      <c r="B1910" s="637"/>
      <c r="C1910" s="638"/>
      <c r="D1910" s="644" t="str">
        <f>D1842</f>
        <v xml:space="preserve">REPOSICION SISTEMA DE ACUEDUCTO  CORREGIMIENTO LLANO DE PALMAS
</v>
      </c>
      <c r="E1910" s="645"/>
      <c r="F1910" s="645"/>
      <c r="G1910" s="645"/>
      <c r="H1910" s="645"/>
      <c r="I1910" s="645"/>
      <c r="J1910" s="646"/>
      <c r="K1910" s="109">
        <f>K1842</f>
        <v>41202</v>
      </c>
    </row>
    <row r="1911" spans="1:11" ht="13.5" hidden="1" thickBot="1">
      <c r="A1911" s="647" t="s">
        <v>233</v>
      </c>
      <c r="B1911" s="626"/>
      <c r="C1911" s="624" t="s">
        <v>391</v>
      </c>
      <c r="D1911" s="624"/>
      <c r="E1911" s="624"/>
      <c r="F1911" s="624"/>
      <c r="G1911" s="625"/>
      <c r="H1911" s="626"/>
      <c r="I1911" s="626"/>
      <c r="J1911" s="163"/>
      <c r="K1911" s="111" t="s">
        <v>3</v>
      </c>
    </row>
    <row r="1912" spans="1:11" ht="13.5" hidden="1" thickBot="1">
      <c r="A1912" s="112" t="s">
        <v>4</v>
      </c>
      <c r="B1912" s="627"/>
      <c r="C1912" s="628"/>
      <c r="D1912" s="112" t="s">
        <v>5</v>
      </c>
      <c r="E1912" s="114"/>
      <c r="F1912" s="115" t="s">
        <v>392</v>
      </c>
      <c r="G1912" s="114"/>
      <c r="H1912" s="114"/>
      <c r="I1912" s="114"/>
      <c r="J1912" s="116"/>
      <c r="K1912" s="113" t="s">
        <v>6</v>
      </c>
    </row>
    <row r="1913" spans="1:11" hidden="1">
      <c r="A1913" s="117"/>
      <c r="B1913" s="117"/>
      <c r="C1913" s="117"/>
      <c r="D1913" s="117"/>
      <c r="E1913" s="117"/>
      <c r="F1913" s="117"/>
      <c r="G1913" s="117"/>
      <c r="H1913" s="117"/>
      <c r="I1913" s="117"/>
      <c r="J1913" s="117"/>
      <c r="K1913" s="117"/>
    </row>
    <row r="1914" spans="1:11" ht="13.5" hidden="1" thickBot="1">
      <c r="A1914" s="165" t="s">
        <v>7</v>
      </c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20"/>
    </row>
    <row r="1915" spans="1:11" ht="13.5" hidden="1" thickBot="1">
      <c r="A1915" s="104" t="s">
        <v>8</v>
      </c>
      <c r="B1915" s="596" t="s">
        <v>9</v>
      </c>
      <c r="C1915" s="596"/>
      <c r="D1915" s="597"/>
      <c r="E1915" s="598" t="s">
        <v>10</v>
      </c>
      <c r="F1915" s="599"/>
      <c r="G1915" s="600"/>
      <c r="H1915" s="599" t="s">
        <v>11</v>
      </c>
      <c r="I1915" s="604" t="s">
        <v>12</v>
      </c>
      <c r="J1915" s="599" t="s">
        <v>13</v>
      </c>
      <c r="K1915" s="604" t="s">
        <v>14</v>
      </c>
    </row>
    <row r="1916" spans="1:11" ht="13.5" hidden="1" thickBot="1">
      <c r="A1916" s="127" t="s">
        <v>15</v>
      </c>
      <c r="B1916" s="167" t="s">
        <v>16</v>
      </c>
      <c r="C1916" s="168" t="s">
        <v>17</v>
      </c>
      <c r="D1916" s="166" t="s">
        <v>18</v>
      </c>
      <c r="E1916" s="601"/>
      <c r="F1916" s="602"/>
      <c r="G1916" s="603"/>
      <c r="H1916" s="602"/>
      <c r="I1916" s="605"/>
      <c r="J1916" s="602"/>
      <c r="K1916" s="605"/>
    </row>
    <row r="1917" spans="1:11" hidden="1">
      <c r="A1917" s="104">
        <v>59</v>
      </c>
      <c r="B1917" s="103">
        <v>2</v>
      </c>
      <c r="C1917" s="169">
        <v>59</v>
      </c>
      <c r="D1917" s="152">
        <v>1</v>
      </c>
      <c r="E1917" s="145" t="s">
        <v>393</v>
      </c>
      <c r="F1917" s="153"/>
      <c r="G1917" s="152"/>
      <c r="H1917" s="103" t="s">
        <v>6</v>
      </c>
      <c r="I1917" s="104">
        <v>1</v>
      </c>
      <c r="J1917" s="129">
        <v>11000</v>
      </c>
      <c r="K1917" s="129">
        <v>11000</v>
      </c>
    </row>
    <row r="1918" spans="1:11" hidden="1">
      <c r="A1918" s="131">
        <v>57</v>
      </c>
      <c r="B1918" s="103">
        <v>2</v>
      </c>
      <c r="C1918" s="169">
        <v>57</v>
      </c>
      <c r="D1918" s="152">
        <v>1</v>
      </c>
      <c r="E1918" s="145" t="s">
        <v>394</v>
      </c>
      <c r="F1918" s="153"/>
      <c r="G1918" s="152"/>
      <c r="H1918" s="103" t="s">
        <v>122</v>
      </c>
      <c r="I1918" s="131">
        <v>0.02</v>
      </c>
      <c r="J1918" s="129">
        <v>116000</v>
      </c>
      <c r="K1918" s="129">
        <v>2320</v>
      </c>
    </row>
    <row r="1919" spans="1:11" hidden="1">
      <c r="A1919" s="131">
        <v>58</v>
      </c>
      <c r="B1919" s="103">
        <v>2</v>
      </c>
      <c r="C1919" s="169">
        <v>58</v>
      </c>
      <c r="D1919" s="152">
        <v>1</v>
      </c>
      <c r="E1919" s="145" t="s">
        <v>395</v>
      </c>
      <c r="F1919" s="153"/>
      <c r="G1919" s="152"/>
      <c r="H1919" s="103" t="s">
        <v>122</v>
      </c>
      <c r="I1919" s="131">
        <v>0.02</v>
      </c>
      <c r="J1919" s="129">
        <v>257000</v>
      </c>
      <c r="K1919" s="129">
        <v>5140</v>
      </c>
    </row>
    <row r="1920" spans="1:11" hidden="1">
      <c r="A1920" s="131"/>
      <c r="B1920" s="103" t="s">
        <v>368</v>
      </c>
      <c r="C1920" s="169" t="s">
        <v>368</v>
      </c>
      <c r="D1920" s="152" t="s">
        <v>368</v>
      </c>
      <c r="E1920" s="145" t="s">
        <v>368</v>
      </c>
      <c r="F1920" s="153"/>
      <c r="G1920" s="152"/>
      <c r="H1920" s="103" t="s">
        <v>368</v>
      </c>
      <c r="I1920" s="131"/>
      <c r="J1920" s="129" t="s">
        <v>368</v>
      </c>
      <c r="K1920" s="129" t="s">
        <v>368</v>
      </c>
    </row>
    <row r="1921" spans="1:11" hidden="1">
      <c r="A1921" s="131"/>
      <c r="B1921" s="103" t="s">
        <v>368</v>
      </c>
      <c r="C1921" s="169" t="s">
        <v>368</v>
      </c>
      <c r="D1921" s="152" t="s">
        <v>368</v>
      </c>
      <c r="E1921" s="145" t="s">
        <v>368</v>
      </c>
      <c r="F1921" s="153"/>
      <c r="G1921" s="152"/>
      <c r="H1921" s="103" t="s">
        <v>368</v>
      </c>
      <c r="I1921" s="131"/>
      <c r="J1921" s="129" t="s">
        <v>368</v>
      </c>
      <c r="K1921" s="129" t="s">
        <v>368</v>
      </c>
    </row>
    <row r="1922" spans="1:11" hidden="1">
      <c r="A1922" s="131"/>
      <c r="B1922" s="103" t="s">
        <v>368</v>
      </c>
      <c r="C1922" s="169" t="s">
        <v>368</v>
      </c>
      <c r="D1922" s="152" t="s">
        <v>368</v>
      </c>
      <c r="E1922" s="145" t="s">
        <v>368</v>
      </c>
      <c r="F1922" s="153"/>
      <c r="G1922" s="152"/>
      <c r="H1922" s="103" t="s">
        <v>368</v>
      </c>
      <c r="I1922" s="131"/>
      <c r="J1922" s="129" t="s">
        <v>368</v>
      </c>
      <c r="K1922" s="129" t="s">
        <v>368</v>
      </c>
    </row>
    <row r="1923" spans="1:11" hidden="1">
      <c r="A1923" s="131"/>
      <c r="B1923" s="103" t="s">
        <v>368</v>
      </c>
      <c r="C1923" s="169" t="s">
        <v>368</v>
      </c>
      <c r="D1923" s="152" t="s">
        <v>368</v>
      </c>
      <c r="E1923" s="145" t="s">
        <v>368</v>
      </c>
      <c r="F1923" s="153"/>
      <c r="G1923" s="152"/>
      <c r="H1923" s="103" t="s">
        <v>368</v>
      </c>
      <c r="I1923" s="131"/>
      <c r="J1923" s="129" t="s">
        <v>368</v>
      </c>
      <c r="K1923" s="129" t="s">
        <v>368</v>
      </c>
    </row>
    <row r="1924" spans="1:11" hidden="1">
      <c r="A1924" s="131"/>
      <c r="B1924" s="103" t="s">
        <v>368</v>
      </c>
      <c r="C1924" s="169" t="s">
        <v>368</v>
      </c>
      <c r="D1924" s="152" t="s">
        <v>368</v>
      </c>
      <c r="E1924" s="145" t="s">
        <v>368</v>
      </c>
      <c r="F1924" s="153"/>
      <c r="G1924" s="152"/>
      <c r="H1924" s="103" t="s">
        <v>368</v>
      </c>
      <c r="I1924" s="131"/>
      <c r="J1924" s="129" t="s">
        <v>368</v>
      </c>
      <c r="K1924" s="129" t="s">
        <v>368</v>
      </c>
    </row>
    <row r="1925" spans="1:11" hidden="1">
      <c r="A1925" s="131"/>
      <c r="B1925" s="103" t="s">
        <v>368</v>
      </c>
      <c r="C1925" s="169" t="s">
        <v>368</v>
      </c>
      <c r="D1925" s="152" t="s">
        <v>368</v>
      </c>
      <c r="E1925" s="145" t="s">
        <v>368</v>
      </c>
      <c r="F1925" s="153"/>
      <c r="G1925" s="152"/>
      <c r="H1925" s="103" t="s">
        <v>368</v>
      </c>
      <c r="I1925" s="131"/>
      <c r="J1925" s="129" t="s">
        <v>368</v>
      </c>
      <c r="K1925" s="129" t="s">
        <v>368</v>
      </c>
    </row>
    <row r="1926" spans="1:11" ht="13.5" hidden="1" thickBot="1">
      <c r="A1926" s="127"/>
      <c r="B1926" s="124" t="s">
        <v>368</v>
      </c>
      <c r="C1926" s="170" t="s">
        <v>368</v>
      </c>
      <c r="D1926" s="126" t="s">
        <v>368</v>
      </c>
      <c r="E1926" s="146" t="s">
        <v>368</v>
      </c>
      <c r="F1926" s="125"/>
      <c r="G1926" s="126"/>
      <c r="H1926" s="124" t="s">
        <v>368</v>
      </c>
      <c r="I1926" s="127"/>
      <c r="J1926" s="155" t="s">
        <v>368</v>
      </c>
      <c r="K1926" s="155" t="s">
        <v>368</v>
      </c>
    </row>
    <row r="1927" spans="1:11" ht="13.5" hidden="1" thickBot="1">
      <c r="A1927" s="119"/>
      <c r="B1927" s="119"/>
      <c r="C1927" s="119"/>
      <c r="D1927" s="119"/>
      <c r="E1927" s="130" t="s">
        <v>19</v>
      </c>
      <c r="F1927" s="119"/>
      <c r="G1927" s="119"/>
      <c r="H1927" s="120"/>
      <c r="I1927" s="120"/>
      <c r="J1927" s="134"/>
      <c r="K1927" s="155">
        <v>18460</v>
      </c>
    </row>
    <row r="1928" spans="1:11" ht="13.5" hidden="1" thickBot="1">
      <c r="A1928" s="119"/>
      <c r="B1928" s="119"/>
      <c r="C1928" s="119"/>
      <c r="D1928" s="119"/>
      <c r="E1928" s="136" t="s">
        <v>20</v>
      </c>
      <c r="F1928" s="137"/>
      <c r="G1928" s="137"/>
      <c r="H1928" s="137"/>
      <c r="I1928" s="138">
        <v>0.05</v>
      </c>
      <c r="J1928" s="139"/>
      <c r="K1928" s="135">
        <v>923</v>
      </c>
    </row>
    <row r="1929" spans="1:11" ht="13.5" hidden="1" thickBot="1">
      <c r="A1929" s="119"/>
      <c r="B1929" s="141"/>
      <c r="C1929" s="141"/>
      <c r="D1929" s="141"/>
      <c r="E1929" s="132" t="s">
        <v>21</v>
      </c>
      <c r="F1929" s="120"/>
      <c r="G1929" s="120"/>
      <c r="H1929" s="137"/>
      <c r="I1929" s="137"/>
      <c r="J1929" s="140"/>
      <c r="K1929" s="135">
        <v>19383</v>
      </c>
    </row>
    <row r="1930" spans="1:11" ht="13.5" hidden="1" thickBot="1">
      <c r="A1930" s="119"/>
      <c r="B1930" s="141"/>
      <c r="C1930" s="141"/>
      <c r="D1930" s="141"/>
      <c r="E1930" s="132" t="s">
        <v>22</v>
      </c>
      <c r="F1930" s="120"/>
      <c r="G1930" s="120"/>
      <c r="H1930" s="137"/>
      <c r="I1930" s="137"/>
      <c r="J1930" s="140"/>
      <c r="K1930" s="135">
        <v>19380</v>
      </c>
    </row>
    <row r="1931" spans="1:11" hidden="1">
      <c r="A1931" s="119"/>
      <c r="B1931" s="141"/>
      <c r="C1931" s="141"/>
      <c r="D1931" s="141"/>
      <c r="E1931" s="141"/>
      <c r="F1931" s="141"/>
      <c r="G1931" s="141"/>
      <c r="H1931" s="141"/>
      <c r="I1931" s="141"/>
      <c r="J1931" s="141"/>
      <c r="K1931" s="141"/>
    </row>
    <row r="1932" spans="1:11" ht="13.5" hidden="1" thickBot="1">
      <c r="A1932" s="142" t="s">
        <v>369</v>
      </c>
      <c r="B1932" s="141"/>
      <c r="C1932" s="141"/>
      <c r="D1932" s="141"/>
      <c r="E1932" s="141"/>
      <c r="F1932" s="141"/>
      <c r="G1932" s="141"/>
      <c r="H1932" s="141"/>
      <c r="I1932" s="141"/>
      <c r="J1932" s="141"/>
      <c r="K1932" s="141"/>
    </row>
    <row r="1933" spans="1:11" ht="13.5" hidden="1" thickBot="1">
      <c r="A1933" s="104" t="s">
        <v>8</v>
      </c>
      <c r="B1933" s="596" t="s">
        <v>9</v>
      </c>
      <c r="C1933" s="596"/>
      <c r="D1933" s="597"/>
      <c r="E1933" s="598" t="s">
        <v>10</v>
      </c>
      <c r="F1933" s="599"/>
      <c r="G1933" s="600"/>
      <c r="H1933" s="599" t="s">
        <v>11</v>
      </c>
      <c r="I1933" s="604" t="s">
        <v>12</v>
      </c>
      <c r="J1933" s="599" t="s">
        <v>13</v>
      </c>
      <c r="K1933" s="604" t="s">
        <v>14</v>
      </c>
    </row>
    <row r="1934" spans="1:11" ht="13.5" hidden="1" thickBot="1">
      <c r="A1934" s="127" t="s">
        <v>15</v>
      </c>
      <c r="B1934" s="167" t="s">
        <v>16</v>
      </c>
      <c r="C1934" s="168" t="s">
        <v>17</v>
      </c>
      <c r="D1934" s="166" t="s">
        <v>18</v>
      </c>
      <c r="E1934" s="601"/>
      <c r="F1934" s="602"/>
      <c r="G1934" s="603"/>
      <c r="H1934" s="602"/>
      <c r="I1934" s="605"/>
      <c r="J1934" s="602"/>
      <c r="K1934" s="605"/>
    </row>
    <row r="1935" spans="1:11" hidden="1">
      <c r="A1935" s="104">
        <v>2</v>
      </c>
      <c r="B1935" s="103">
        <v>1</v>
      </c>
      <c r="C1935" s="169">
        <v>2</v>
      </c>
      <c r="D1935" s="152">
        <v>1</v>
      </c>
      <c r="E1935" s="145" t="s">
        <v>80</v>
      </c>
      <c r="F1935" s="153"/>
      <c r="G1935" s="152"/>
      <c r="H1935" s="103" t="s">
        <v>79</v>
      </c>
      <c r="I1935" s="104">
        <v>1</v>
      </c>
      <c r="J1935" s="129">
        <v>2500</v>
      </c>
      <c r="K1935" s="129">
        <v>2500</v>
      </c>
    </row>
    <row r="1936" spans="1:11" hidden="1">
      <c r="A1936" s="131"/>
      <c r="B1936" s="103" t="s">
        <v>368</v>
      </c>
      <c r="C1936" s="169" t="s">
        <v>368</v>
      </c>
      <c r="D1936" s="152" t="s">
        <v>368</v>
      </c>
      <c r="E1936" s="145" t="s">
        <v>368</v>
      </c>
      <c r="F1936" s="153"/>
      <c r="G1936" s="152"/>
      <c r="H1936" s="103" t="s">
        <v>368</v>
      </c>
      <c r="I1936" s="131"/>
      <c r="J1936" s="129" t="s">
        <v>368</v>
      </c>
      <c r="K1936" s="129" t="s">
        <v>368</v>
      </c>
    </row>
    <row r="1937" spans="1:11" hidden="1">
      <c r="A1937" s="131"/>
      <c r="B1937" s="103" t="s">
        <v>368</v>
      </c>
      <c r="C1937" s="169" t="s">
        <v>368</v>
      </c>
      <c r="D1937" s="152" t="s">
        <v>368</v>
      </c>
      <c r="E1937" s="145" t="s">
        <v>368</v>
      </c>
      <c r="F1937" s="153"/>
      <c r="G1937" s="152"/>
      <c r="H1937" s="103" t="s">
        <v>368</v>
      </c>
      <c r="I1937" s="131"/>
      <c r="J1937" s="129" t="s">
        <v>368</v>
      </c>
      <c r="K1937" s="129" t="s">
        <v>368</v>
      </c>
    </row>
    <row r="1938" spans="1:11" hidden="1">
      <c r="A1938" s="131"/>
      <c r="B1938" s="103" t="s">
        <v>368</v>
      </c>
      <c r="C1938" s="169" t="s">
        <v>368</v>
      </c>
      <c r="D1938" s="152" t="s">
        <v>368</v>
      </c>
      <c r="E1938" s="145" t="s">
        <v>368</v>
      </c>
      <c r="F1938" s="153"/>
      <c r="G1938" s="152"/>
      <c r="H1938" s="103" t="s">
        <v>368</v>
      </c>
      <c r="I1938" s="131"/>
      <c r="J1938" s="129" t="s">
        <v>368</v>
      </c>
      <c r="K1938" s="129" t="s">
        <v>368</v>
      </c>
    </row>
    <row r="1939" spans="1:11" ht="13.5" hidden="1" thickBot="1">
      <c r="A1939" s="127"/>
      <c r="B1939" s="124" t="s">
        <v>368</v>
      </c>
      <c r="C1939" s="170" t="s">
        <v>368</v>
      </c>
      <c r="D1939" s="126" t="s">
        <v>368</v>
      </c>
      <c r="E1939" s="146" t="s">
        <v>368</v>
      </c>
      <c r="F1939" s="125"/>
      <c r="G1939" s="126"/>
      <c r="H1939" s="124" t="s">
        <v>368</v>
      </c>
      <c r="I1939" s="127"/>
      <c r="J1939" s="129" t="s">
        <v>368</v>
      </c>
      <c r="K1939" s="129" t="s">
        <v>368</v>
      </c>
    </row>
    <row r="1940" spans="1:11" ht="13.5" hidden="1" thickBot="1">
      <c r="A1940" s="141"/>
      <c r="B1940" s="141"/>
      <c r="C1940" s="141"/>
      <c r="D1940" s="141"/>
      <c r="E1940" s="132" t="s">
        <v>380</v>
      </c>
      <c r="F1940" s="120"/>
      <c r="G1940" s="120"/>
      <c r="H1940" s="120"/>
      <c r="I1940" s="120"/>
      <c r="J1940" s="140"/>
      <c r="K1940" s="135">
        <v>2500</v>
      </c>
    </row>
    <row r="1941" spans="1:11" ht="13.5" hidden="1" thickBot="1">
      <c r="A1941" s="141"/>
      <c r="B1941" s="141"/>
      <c r="C1941" s="141"/>
      <c r="D1941" s="141"/>
      <c r="E1941" s="132" t="s">
        <v>370</v>
      </c>
      <c r="F1941" s="120"/>
      <c r="G1941" s="120"/>
      <c r="H1941" s="137"/>
      <c r="I1941" s="137"/>
      <c r="J1941" s="140"/>
      <c r="K1941" s="135">
        <v>2500</v>
      </c>
    </row>
    <row r="1942" spans="1:11" hidden="1">
      <c r="A1942" s="141"/>
      <c r="B1942" s="141"/>
      <c r="C1942" s="141"/>
      <c r="D1942" s="141"/>
      <c r="E1942" s="119"/>
      <c r="F1942" s="119"/>
      <c r="G1942" s="119"/>
      <c r="H1942" s="119"/>
      <c r="I1942" s="119"/>
      <c r="J1942" s="148"/>
      <c r="K1942" s="149"/>
    </row>
    <row r="1943" spans="1:11" ht="13.5" hidden="1" thickBot="1">
      <c r="A1943" s="142" t="s">
        <v>371</v>
      </c>
      <c r="B1943" s="141"/>
      <c r="C1943" s="141"/>
      <c r="D1943" s="141"/>
      <c r="E1943" s="141"/>
      <c r="F1943" s="141"/>
      <c r="G1943" s="141"/>
      <c r="H1943" s="141"/>
      <c r="I1943" s="141"/>
      <c r="J1943" s="141"/>
      <c r="K1943" s="141"/>
    </row>
    <row r="1944" spans="1:11" ht="13.5" hidden="1" thickBot="1">
      <c r="A1944" s="104" t="s">
        <v>8</v>
      </c>
      <c r="B1944" s="596" t="s">
        <v>9</v>
      </c>
      <c r="C1944" s="596"/>
      <c r="D1944" s="597"/>
      <c r="E1944" s="598" t="s">
        <v>10</v>
      </c>
      <c r="F1944" s="600"/>
      <c r="G1944" s="622" t="s">
        <v>372</v>
      </c>
      <c r="H1944" s="604" t="s">
        <v>373</v>
      </c>
      <c r="I1944" s="604" t="s">
        <v>374</v>
      </c>
      <c r="J1944" s="604" t="s">
        <v>28</v>
      </c>
      <c r="K1944" s="604" t="s">
        <v>13</v>
      </c>
    </row>
    <row r="1945" spans="1:11" ht="13.5" hidden="1" thickBot="1">
      <c r="A1945" s="127" t="s">
        <v>15</v>
      </c>
      <c r="B1945" s="167" t="s">
        <v>16</v>
      </c>
      <c r="C1945" s="168" t="s">
        <v>17</v>
      </c>
      <c r="D1945" s="166" t="s">
        <v>18</v>
      </c>
      <c r="E1945" s="601"/>
      <c r="F1945" s="603"/>
      <c r="G1945" s="629"/>
      <c r="H1945" s="605"/>
      <c r="I1945" s="605"/>
      <c r="J1945" s="605"/>
      <c r="K1945" s="605"/>
    </row>
    <row r="1946" spans="1:11" hidden="1">
      <c r="A1946" s="104">
        <v>59</v>
      </c>
      <c r="B1946" s="121">
        <v>2</v>
      </c>
      <c r="C1946" s="171">
        <v>59</v>
      </c>
      <c r="D1946" s="123">
        <v>1</v>
      </c>
      <c r="E1946" s="143" t="s">
        <v>393</v>
      </c>
      <c r="F1946" s="123"/>
      <c r="G1946" s="123">
        <v>0.1</v>
      </c>
      <c r="H1946" s="122">
        <v>40</v>
      </c>
      <c r="I1946" s="104">
        <v>4</v>
      </c>
      <c r="J1946" s="172">
        <v>50</v>
      </c>
      <c r="K1946" s="129">
        <v>200</v>
      </c>
    </row>
    <row r="1947" spans="1:11" hidden="1">
      <c r="A1947" s="131">
        <v>57</v>
      </c>
      <c r="B1947" s="103">
        <v>2</v>
      </c>
      <c r="C1947" s="169">
        <v>57</v>
      </c>
      <c r="D1947" s="152">
        <v>1</v>
      </c>
      <c r="E1947" s="145" t="s">
        <v>394</v>
      </c>
      <c r="F1947" s="152"/>
      <c r="G1947" s="152">
        <v>0.01</v>
      </c>
      <c r="H1947" s="153">
        <v>40</v>
      </c>
      <c r="I1947" s="131">
        <v>0.4</v>
      </c>
      <c r="J1947" s="149">
        <v>50</v>
      </c>
      <c r="K1947" s="129">
        <v>20</v>
      </c>
    </row>
    <row r="1948" spans="1:11" hidden="1">
      <c r="A1948" s="131">
        <v>58</v>
      </c>
      <c r="B1948" s="103">
        <v>2</v>
      </c>
      <c r="C1948" s="169">
        <v>58</v>
      </c>
      <c r="D1948" s="152">
        <v>1</v>
      </c>
      <c r="E1948" s="145" t="s">
        <v>395</v>
      </c>
      <c r="F1948" s="152"/>
      <c r="G1948" s="152">
        <v>0.01</v>
      </c>
      <c r="H1948" s="153">
        <v>40</v>
      </c>
      <c r="I1948" s="131">
        <v>0.4</v>
      </c>
      <c r="J1948" s="149">
        <v>50</v>
      </c>
      <c r="K1948" s="129">
        <v>20</v>
      </c>
    </row>
    <row r="1949" spans="1:11" hidden="1">
      <c r="A1949" s="131"/>
      <c r="B1949" s="103" t="s">
        <v>368</v>
      </c>
      <c r="C1949" s="169" t="s">
        <v>368</v>
      </c>
      <c r="D1949" s="152" t="s">
        <v>368</v>
      </c>
      <c r="E1949" s="145" t="s">
        <v>368</v>
      </c>
      <c r="F1949" s="152"/>
      <c r="G1949" s="152"/>
      <c r="H1949" s="153"/>
      <c r="I1949" s="131"/>
      <c r="J1949" s="149"/>
      <c r="K1949" s="129" t="s">
        <v>368</v>
      </c>
    </row>
    <row r="1950" spans="1:11" hidden="1">
      <c r="A1950" s="131"/>
      <c r="B1950" s="103" t="s">
        <v>368</v>
      </c>
      <c r="C1950" s="169" t="s">
        <v>368</v>
      </c>
      <c r="D1950" s="152" t="s">
        <v>368</v>
      </c>
      <c r="E1950" s="145" t="s">
        <v>368</v>
      </c>
      <c r="F1950" s="152"/>
      <c r="G1950" s="152"/>
      <c r="H1950" s="153"/>
      <c r="I1950" s="131"/>
      <c r="J1950" s="149"/>
      <c r="K1950" s="129" t="s">
        <v>368</v>
      </c>
    </row>
    <row r="1951" spans="1:11" ht="13.5" hidden="1" thickBot="1">
      <c r="A1951" s="127"/>
      <c r="B1951" s="124" t="s">
        <v>368</v>
      </c>
      <c r="C1951" s="170" t="s">
        <v>368</v>
      </c>
      <c r="D1951" s="126" t="s">
        <v>368</v>
      </c>
      <c r="E1951" s="146" t="s">
        <v>368</v>
      </c>
      <c r="F1951" s="126"/>
      <c r="G1951" s="126"/>
      <c r="H1951" s="153"/>
      <c r="I1951" s="131"/>
      <c r="J1951" s="149"/>
      <c r="K1951" s="129" t="s">
        <v>368</v>
      </c>
    </row>
    <row r="1952" spans="1:11" ht="13.5" hidden="1" thickBot="1">
      <c r="A1952" s="141"/>
      <c r="B1952" s="141"/>
      <c r="C1952" s="141"/>
      <c r="D1952" s="141"/>
      <c r="E1952" s="132" t="s">
        <v>375</v>
      </c>
      <c r="F1952" s="120"/>
      <c r="G1952" s="120"/>
      <c r="H1952" s="137"/>
      <c r="I1952" s="137"/>
      <c r="J1952" s="140"/>
      <c r="K1952" s="135">
        <v>240</v>
      </c>
    </row>
    <row r="1953" spans="1:11" ht="13.5" hidden="1" thickBot="1">
      <c r="A1953" s="141"/>
      <c r="B1953" s="141"/>
      <c r="C1953" s="141"/>
      <c r="D1953" s="141"/>
      <c r="E1953" s="132" t="s">
        <v>376</v>
      </c>
      <c r="F1953" s="120"/>
      <c r="G1953" s="120"/>
      <c r="H1953" s="137"/>
      <c r="I1953" s="137"/>
      <c r="J1953" s="140"/>
      <c r="K1953" s="135">
        <v>240</v>
      </c>
    </row>
    <row r="1954" spans="1:11" hidden="1">
      <c r="A1954" s="141"/>
      <c r="B1954" s="141"/>
      <c r="C1954" s="141"/>
      <c r="D1954" s="141"/>
      <c r="E1954" s="119"/>
      <c r="F1954" s="119"/>
      <c r="G1954" s="119"/>
      <c r="H1954" s="119"/>
      <c r="I1954" s="119"/>
      <c r="J1954" s="119"/>
      <c r="K1954" s="119"/>
    </row>
    <row r="1955" spans="1:11" ht="13.5" hidden="1" thickBot="1">
      <c r="A1955" s="142" t="s">
        <v>26</v>
      </c>
      <c r="B1955" s="141"/>
      <c r="C1955" s="141"/>
      <c r="D1955" s="141"/>
      <c r="E1955" s="141"/>
      <c r="F1955" s="141"/>
      <c r="G1955" s="141"/>
      <c r="H1955" s="141"/>
      <c r="I1955" s="141"/>
      <c r="J1955" s="141"/>
      <c r="K1955" s="141"/>
    </row>
    <row r="1956" spans="1:11" ht="13.5" hidden="1" thickBot="1">
      <c r="A1956" s="104" t="s">
        <v>8</v>
      </c>
      <c r="B1956" s="596" t="s">
        <v>9</v>
      </c>
      <c r="C1956" s="596"/>
      <c r="D1956" s="597"/>
      <c r="E1956" s="598" t="s">
        <v>10</v>
      </c>
      <c r="F1956" s="599"/>
      <c r="G1956" s="600"/>
      <c r="H1956" s="599" t="s">
        <v>11</v>
      </c>
      <c r="I1956" s="604" t="s">
        <v>27</v>
      </c>
      <c r="J1956" s="599" t="s">
        <v>28</v>
      </c>
      <c r="K1956" s="604" t="s">
        <v>14</v>
      </c>
    </row>
    <row r="1957" spans="1:11" ht="13.5" hidden="1" thickBot="1">
      <c r="A1957" s="127" t="s">
        <v>15</v>
      </c>
      <c r="B1957" s="167" t="s">
        <v>16</v>
      </c>
      <c r="C1957" s="168" t="s">
        <v>17</v>
      </c>
      <c r="D1957" s="166" t="s">
        <v>18</v>
      </c>
      <c r="E1957" s="601"/>
      <c r="F1957" s="602"/>
      <c r="G1957" s="603"/>
      <c r="H1957" s="602"/>
      <c r="I1957" s="605"/>
      <c r="J1957" s="602"/>
      <c r="K1957" s="605"/>
    </row>
    <row r="1958" spans="1:11" hidden="1">
      <c r="A1958" s="104">
        <v>12</v>
      </c>
      <c r="B1958" s="103">
        <v>4</v>
      </c>
      <c r="C1958" s="169">
        <v>12</v>
      </c>
      <c r="D1958" s="152">
        <v>4</v>
      </c>
      <c r="E1958" s="145" t="s">
        <v>188</v>
      </c>
      <c r="F1958" s="153"/>
      <c r="G1958" s="152"/>
      <c r="H1958" s="103" t="s">
        <v>178</v>
      </c>
      <c r="I1958" s="104">
        <v>0.1</v>
      </c>
      <c r="J1958" s="129">
        <v>5802</v>
      </c>
      <c r="K1958" s="129">
        <v>580.20000000000005</v>
      </c>
    </row>
    <row r="1959" spans="1:11" hidden="1">
      <c r="A1959" s="131">
        <v>17</v>
      </c>
      <c r="B1959" s="103">
        <v>4</v>
      </c>
      <c r="C1959" s="169">
        <v>15</v>
      </c>
      <c r="D1959" s="152">
        <v>4</v>
      </c>
      <c r="E1959" s="145" t="s">
        <v>385</v>
      </c>
      <c r="F1959" s="153"/>
      <c r="G1959" s="152"/>
      <c r="H1959" s="103" t="s">
        <v>178</v>
      </c>
      <c r="I1959" s="131">
        <v>0.1</v>
      </c>
      <c r="J1959" s="129">
        <v>8290</v>
      </c>
      <c r="K1959" s="129">
        <v>829</v>
      </c>
    </row>
    <row r="1960" spans="1:11" hidden="1">
      <c r="A1960" s="131"/>
      <c r="B1960" s="103" t="s">
        <v>368</v>
      </c>
      <c r="C1960" s="169" t="s">
        <v>368</v>
      </c>
      <c r="D1960" s="152" t="s">
        <v>368</v>
      </c>
      <c r="E1960" s="145" t="s">
        <v>368</v>
      </c>
      <c r="F1960" s="153"/>
      <c r="G1960" s="152"/>
      <c r="H1960" s="103" t="s">
        <v>368</v>
      </c>
      <c r="I1960" s="131"/>
      <c r="J1960" s="129" t="s">
        <v>368</v>
      </c>
      <c r="K1960" s="129" t="s">
        <v>368</v>
      </c>
    </row>
    <row r="1961" spans="1:11" hidden="1">
      <c r="A1961" s="131"/>
      <c r="B1961" s="103" t="s">
        <v>368</v>
      </c>
      <c r="C1961" s="169" t="s">
        <v>368</v>
      </c>
      <c r="D1961" s="152" t="s">
        <v>368</v>
      </c>
      <c r="E1961" s="145" t="s">
        <v>368</v>
      </c>
      <c r="F1961" s="153"/>
      <c r="G1961" s="152"/>
      <c r="H1961" s="103" t="s">
        <v>368</v>
      </c>
      <c r="I1961" s="131"/>
      <c r="J1961" s="129" t="s">
        <v>368</v>
      </c>
      <c r="K1961" s="129" t="s">
        <v>368</v>
      </c>
    </row>
    <row r="1962" spans="1:11" hidden="1">
      <c r="A1962" s="131"/>
      <c r="B1962" s="103" t="s">
        <v>368</v>
      </c>
      <c r="C1962" s="169" t="s">
        <v>368</v>
      </c>
      <c r="D1962" s="152" t="s">
        <v>368</v>
      </c>
      <c r="E1962" s="145" t="s">
        <v>368</v>
      </c>
      <c r="F1962" s="153"/>
      <c r="G1962" s="152"/>
      <c r="H1962" s="103" t="s">
        <v>368</v>
      </c>
      <c r="I1962" s="131"/>
      <c r="J1962" s="129" t="s">
        <v>368</v>
      </c>
      <c r="K1962" s="129" t="s">
        <v>368</v>
      </c>
    </row>
    <row r="1963" spans="1:11" hidden="1">
      <c r="A1963" s="131"/>
      <c r="B1963" s="103" t="s">
        <v>368</v>
      </c>
      <c r="C1963" s="169" t="s">
        <v>368</v>
      </c>
      <c r="D1963" s="152" t="s">
        <v>368</v>
      </c>
      <c r="E1963" s="145" t="s">
        <v>368</v>
      </c>
      <c r="F1963" s="153"/>
      <c r="G1963" s="152"/>
      <c r="H1963" s="103" t="s">
        <v>368</v>
      </c>
      <c r="I1963" s="131"/>
      <c r="J1963" s="129" t="s">
        <v>368</v>
      </c>
      <c r="K1963" s="129" t="s">
        <v>368</v>
      </c>
    </row>
    <row r="1964" spans="1:11" hidden="1">
      <c r="A1964" s="131"/>
      <c r="B1964" s="103" t="s">
        <v>368</v>
      </c>
      <c r="C1964" s="169" t="s">
        <v>368</v>
      </c>
      <c r="D1964" s="152" t="s">
        <v>368</v>
      </c>
      <c r="E1964" s="145" t="s">
        <v>368</v>
      </c>
      <c r="F1964" s="153"/>
      <c r="G1964" s="152"/>
      <c r="H1964" s="103" t="s">
        <v>368</v>
      </c>
      <c r="I1964" s="131"/>
      <c r="J1964" s="129" t="s">
        <v>368</v>
      </c>
      <c r="K1964" s="129" t="s">
        <v>368</v>
      </c>
    </row>
    <row r="1965" spans="1:11" hidden="1">
      <c r="A1965" s="131"/>
      <c r="B1965" s="103" t="s">
        <v>368</v>
      </c>
      <c r="C1965" s="169" t="s">
        <v>368</v>
      </c>
      <c r="D1965" s="152" t="s">
        <v>368</v>
      </c>
      <c r="E1965" s="145" t="s">
        <v>368</v>
      </c>
      <c r="F1965" s="153"/>
      <c r="G1965" s="152"/>
      <c r="H1965" s="103" t="s">
        <v>368</v>
      </c>
      <c r="I1965" s="131"/>
      <c r="J1965" s="129" t="s">
        <v>368</v>
      </c>
      <c r="K1965" s="129" t="s">
        <v>368</v>
      </c>
    </row>
    <row r="1966" spans="1:11" hidden="1">
      <c r="A1966" s="131"/>
      <c r="B1966" s="103" t="s">
        <v>368</v>
      </c>
      <c r="C1966" s="169" t="s">
        <v>368</v>
      </c>
      <c r="D1966" s="152" t="s">
        <v>368</v>
      </c>
      <c r="E1966" s="145" t="s">
        <v>368</v>
      </c>
      <c r="F1966" s="153"/>
      <c r="G1966" s="152"/>
      <c r="H1966" s="103" t="s">
        <v>368</v>
      </c>
      <c r="I1966" s="131"/>
      <c r="J1966" s="129" t="s">
        <v>368</v>
      </c>
      <c r="K1966" s="129" t="s">
        <v>368</v>
      </c>
    </row>
    <row r="1967" spans="1:11" ht="13.5" hidden="1" thickBot="1">
      <c r="A1967" s="127"/>
      <c r="B1967" s="124" t="s">
        <v>368</v>
      </c>
      <c r="C1967" s="170" t="s">
        <v>368</v>
      </c>
      <c r="D1967" s="126" t="s">
        <v>368</v>
      </c>
      <c r="E1967" s="146" t="s">
        <v>368</v>
      </c>
      <c r="F1967" s="125"/>
      <c r="G1967" s="126"/>
      <c r="H1967" s="124" t="s">
        <v>368</v>
      </c>
      <c r="I1967" s="127"/>
      <c r="J1967" s="155" t="s">
        <v>368</v>
      </c>
      <c r="K1967" s="155" t="s">
        <v>368</v>
      </c>
    </row>
    <row r="1968" spans="1:11" ht="13.5" hidden="1" thickBot="1">
      <c r="A1968" s="141"/>
      <c r="B1968" s="141"/>
      <c r="C1968" s="141"/>
      <c r="D1968" s="141"/>
      <c r="E1968" s="132" t="s">
        <v>29</v>
      </c>
      <c r="F1968" s="120"/>
      <c r="G1968" s="120"/>
      <c r="H1968" s="120"/>
      <c r="I1968" s="120"/>
      <c r="J1968" s="134"/>
      <c r="K1968" s="155">
        <v>1409.2</v>
      </c>
    </row>
    <row r="1969" spans="1:11" ht="13.5" hidden="1" thickBot="1">
      <c r="A1969" s="141"/>
      <c r="B1969" s="141"/>
      <c r="C1969" s="141"/>
      <c r="D1969" s="141"/>
      <c r="E1969" s="132" t="s">
        <v>30</v>
      </c>
      <c r="F1969" s="120"/>
      <c r="G1969" s="120"/>
      <c r="H1969" s="137"/>
      <c r="I1969" s="137"/>
      <c r="J1969" s="140"/>
      <c r="K1969" s="135">
        <v>1410</v>
      </c>
    </row>
    <row r="1970" spans="1:11" ht="13.5" hidden="1" thickBot="1">
      <c r="A1970" s="141"/>
      <c r="B1970" s="141"/>
      <c r="C1970" s="141"/>
      <c r="D1970" s="141"/>
      <c r="E1970" s="141"/>
      <c r="F1970" s="141"/>
      <c r="G1970" s="141"/>
      <c r="H1970" s="141"/>
      <c r="I1970" s="141"/>
      <c r="J1970" s="139"/>
      <c r="K1970" s="156"/>
    </row>
    <row r="1971" spans="1:11" ht="13.5" hidden="1" thickBot="1">
      <c r="A1971" s="141"/>
      <c r="B1971" s="141"/>
      <c r="C1971" s="141"/>
      <c r="D1971" s="141"/>
      <c r="E1971" s="174" t="s">
        <v>31</v>
      </c>
      <c r="F1971" s="175"/>
      <c r="G1971" s="175"/>
      <c r="H1971" s="175"/>
      <c r="I1971" s="175"/>
      <c r="J1971" s="612">
        <v>23530</v>
      </c>
      <c r="K1971" s="613"/>
    </row>
    <row r="1972" spans="1:11" ht="13.5" hidden="1" thickBot="1">
      <c r="A1972" s="141"/>
      <c r="B1972" s="141"/>
      <c r="C1972" s="141"/>
      <c r="D1972" s="141"/>
      <c r="E1972" s="112" t="s">
        <v>32</v>
      </c>
      <c r="F1972" s="157"/>
      <c r="G1972" s="157"/>
      <c r="H1972" s="158">
        <v>0.35</v>
      </c>
      <c r="I1972" s="157"/>
      <c r="J1972" s="612">
        <f>J1971*0.3</f>
        <v>7059</v>
      </c>
      <c r="K1972" s="613"/>
    </row>
    <row r="1973" spans="1:11" ht="13.5" hidden="1" thickBot="1">
      <c r="A1973" s="141"/>
      <c r="B1973" s="141"/>
      <c r="C1973" s="141"/>
      <c r="D1973" s="141"/>
      <c r="E1973" s="160" t="s">
        <v>33</v>
      </c>
      <c r="F1973" s="161"/>
      <c r="G1973" s="161"/>
      <c r="H1973" s="161"/>
      <c r="I1973" s="161"/>
      <c r="J1973" s="612">
        <f>J1972+J1971</f>
        <v>30589</v>
      </c>
      <c r="K1973" s="613"/>
    </row>
    <row r="1974" spans="1:11" ht="13.5" hidden="1" thickBot="1"/>
    <row r="1975" spans="1:11" ht="18" hidden="1">
      <c r="A1975" s="630"/>
      <c r="B1975" s="631"/>
      <c r="C1975" s="632"/>
      <c r="D1975" s="639" t="s">
        <v>0</v>
      </c>
      <c r="E1975" s="640"/>
      <c r="F1975" s="640"/>
      <c r="G1975" s="640"/>
      <c r="H1975" s="640"/>
      <c r="I1975" s="640"/>
      <c r="J1975" s="640"/>
      <c r="K1975" s="640"/>
    </row>
    <row r="1976" spans="1:11" ht="13.5" hidden="1" thickBot="1">
      <c r="A1976" s="633"/>
      <c r="B1976" s="634"/>
      <c r="C1976" s="635"/>
      <c r="D1976" s="106"/>
      <c r="E1976" s="107"/>
      <c r="F1976" s="107"/>
      <c r="G1976" s="107"/>
      <c r="H1976" s="107"/>
      <c r="I1976" s="107"/>
      <c r="J1976" s="107"/>
      <c r="K1976" s="107"/>
    </row>
    <row r="1977" spans="1:11" ht="15" hidden="1" thickBot="1">
      <c r="A1977" s="633"/>
      <c r="B1977" s="634"/>
      <c r="C1977" s="635"/>
      <c r="D1977" s="641" t="str">
        <f>D1909</f>
        <v>MUNICIPIO DE RIONEGRO</v>
      </c>
      <c r="E1977" s="642"/>
      <c r="F1977" s="642"/>
      <c r="G1977" s="642"/>
      <c r="H1977" s="642"/>
      <c r="I1977" s="642"/>
      <c r="J1977" s="643"/>
      <c r="K1977" s="108" t="s">
        <v>1</v>
      </c>
    </row>
    <row r="1978" spans="1:11" ht="13.5" hidden="1" thickBot="1">
      <c r="A1978" s="636"/>
      <c r="B1978" s="637"/>
      <c r="C1978" s="638"/>
      <c r="D1978" s="644" t="str">
        <f>D1910</f>
        <v xml:space="preserve">REPOSICION SISTEMA DE ACUEDUCTO  CORREGIMIENTO LLANO DE PALMAS
</v>
      </c>
      <c r="E1978" s="645"/>
      <c r="F1978" s="645"/>
      <c r="G1978" s="645"/>
      <c r="H1978" s="645"/>
      <c r="I1978" s="645"/>
      <c r="J1978" s="646"/>
      <c r="K1978" s="109">
        <f>K1910</f>
        <v>41202</v>
      </c>
    </row>
    <row r="1979" spans="1:11" ht="13.5" hidden="1" thickBot="1">
      <c r="A1979" s="647" t="s">
        <v>233</v>
      </c>
      <c r="B1979" s="626"/>
      <c r="C1979" s="624">
        <f>'[8]APU''s'!C5052</f>
        <v>0</v>
      </c>
      <c r="D1979" s="624"/>
      <c r="E1979" s="624"/>
      <c r="F1979" s="624"/>
      <c r="G1979" s="625"/>
      <c r="H1979" s="626"/>
      <c r="I1979" s="626"/>
      <c r="J1979" s="163"/>
      <c r="K1979" s="111" t="s">
        <v>3</v>
      </c>
    </row>
    <row r="1980" spans="1:11" ht="13.5" hidden="1" thickBot="1">
      <c r="A1980" s="112" t="s">
        <v>4</v>
      </c>
      <c r="B1980" s="627"/>
      <c r="C1980" s="628"/>
      <c r="D1980" s="112" t="s">
        <v>5</v>
      </c>
      <c r="E1980" s="114"/>
      <c r="F1980" s="115" t="s">
        <v>434</v>
      </c>
      <c r="G1980" s="114"/>
      <c r="H1980" s="114"/>
      <c r="I1980" s="114"/>
      <c r="J1980" s="116"/>
      <c r="K1980" s="164" t="s">
        <v>6</v>
      </c>
    </row>
    <row r="1981" spans="1:11" hidden="1">
      <c r="A1981" s="117"/>
      <c r="B1981" s="117"/>
      <c r="C1981" s="117"/>
      <c r="D1981" s="117"/>
      <c r="E1981" s="117"/>
      <c r="F1981" s="117"/>
      <c r="G1981" s="117"/>
      <c r="H1981" s="117"/>
      <c r="I1981" s="117"/>
      <c r="J1981" s="117"/>
      <c r="K1981" s="117"/>
    </row>
    <row r="1982" spans="1:11" ht="13.5" hidden="1" thickBot="1">
      <c r="A1982" s="165" t="s">
        <v>7</v>
      </c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20"/>
    </row>
    <row r="1983" spans="1:11" ht="13.5" hidden="1" thickBot="1">
      <c r="A1983" s="104" t="s">
        <v>8</v>
      </c>
      <c r="B1983" s="596" t="s">
        <v>9</v>
      </c>
      <c r="C1983" s="596"/>
      <c r="D1983" s="597"/>
      <c r="E1983" s="598" t="s">
        <v>10</v>
      </c>
      <c r="F1983" s="599"/>
      <c r="G1983" s="600"/>
      <c r="H1983" s="599" t="s">
        <v>11</v>
      </c>
      <c r="I1983" s="604" t="s">
        <v>12</v>
      </c>
      <c r="J1983" s="599" t="s">
        <v>13</v>
      </c>
      <c r="K1983" s="604" t="s">
        <v>14</v>
      </c>
    </row>
    <row r="1984" spans="1:11" ht="13.5" hidden="1" thickBot="1">
      <c r="A1984" s="127" t="s">
        <v>15</v>
      </c>
      <c r="B1984" s="167" t="s">
        <v>16</v>
      </c>
      <c r="C1984" s="168" t="s">
        <v>17</v>
      </c>
      <c r="D1984" s="166" t="s">
        <v>18</v>
      </c>
      <c r="E1984" s="601"/>
      <c r="F1984" s="602"/>
      <c r="G1984" s="603"/>
      <c r="H1984" s="602"/>
      <c r="I1984" s="605"/>
      <c r="J1984" s="602"/>
      <c r="K1984" s="605"/>
    </row>
    <row r="1985" spans="1:11" hidden="1">
      <c r="A1985" s="104">
        <v>59</v>
      </c>
      <c r="B1985" s="103">
        <v>2</v>
      </c>
      <c r="C1985" s="169">
        <v>59</v>
      </c>
      <c r="D1985" s="152">
        <v>1</v>
      </c>
      <c r="E1985" s="145" t="s">
        <v>435</v>
      </c>
      <c r="F1985" s="153"/>
      <c r="G1985" s="152"/>
      <c r="H1985" s="103" t="s">
        <v>11</v>
      </c>
      <c r="I1985" s="104">
        <v>1</v>
      </c>
      <c r="J1985" s="129">
        <v>493050</v>
      </c>
      <c r="K1985" s="129">
        <f>J1985</f>
        <v>493050</v>
      </c>
    </row>
    <row r="1986" spans="1:11" hidden="1">
      <c r="A1986" s="131"/>
      <c r="B1986" s="103"/>
      <c r="C1986" s="169"/>
      <c r="D1986" s="152"/>
      <c r="E1986" s="145"/>
      <c r="F1986" s="153"/>
      <c r="G1986" s="152"/>
      <c r="H1986" s="103"/>
      <c r="I1986" s="131"/>
      <c r="J1986" s="129"/>
      <c r="K1986" s="129"/>
    </row>
    <row r="1987" spans="1:11" hidden="1">
      <c r="A1987" s="131"/>
      <c r="B1987" s="103"/>
      <c r="C1987" s="169"/>
      <c r="D1987" s="152"/>
      <c r="E1987" s="145"/>
      <c r="F1987" s="153"/>
      <c r="G1987" s="152"/>
      <c r="H1987" s="103"/>
      <c r="I1987" s="131"/>
      <c r="J1987" s="129"/>
      <c r="K1987" s="129"/>
    </row>
    <row r="1988" spans="1:11" hidden="1">
      <c r="A1988" s="131"/>
      <c r="B1988" s="103"/>
      <c r="C1988" s="169"/>
      <c r="D1988" s="152"/>
      <c r="E1988" s="145"/>
      <c r="F1988" s="153"/>
      <c r="G1988" s="152"/>
      <c r="H1988" s="103"/>
      <c r="I1988" s="131"/>
      <c r="J1988" s="129"/>
      <c r="K1988" s="129"/>
    </row>
    <row r="1989" spans="1:11" hidden="1">
      <c r="A1989" s="131"/>
      <c r="B1989" s="103" t="s">
        <v>368</v>
      </c>
      <c r="C1989" s="169" t="s">
        <v>368</v>
      </c>
      <c r="D1989" s="152" t="s">
        <v>368</v>
      </c>
      <c r="E1989" s="145" t="s">
        <v>368</v>
      </c>
      <c r="F1989" s="153"/>
      <c r="G1989" s="152"/>
      <c r="H1989" s="103" t="s">
        <v>368</v>
      </c>
      <c r="I1989" s="131"/>
      <c r="J1989" s="129" t="s">
        <v>368</v>
      </c>
      <c r="K1989" s="129" t="s">
        <v>368</v>
      </c>
    </row>
    <row r="1990" spans="1:11" hidden="1">
      <c r="A1990" s="131"/>
      <c r="B1990" s="103" t="s">
        <v>368</v>
      </c>
      <c r="C1990" s="169" t="s">
        <v>368</v>
      </c>
      <c r="D1990" s="152" t="s">
        <v>368</v>
      </c>
      <c r="E1990" s="145" t="s">
        <v>368</v>
      </c>
      <c r="F1990" s="153"/>
      <c r="G1990" s="152"/>
      <c r="H1990" s="103" t="s">
        <v>368</v>
      </c>
      <c r="I1990" s="131"/>
      <c r="J1990" s="129" t="s">
        <v>368</v>
      </c>
      <c r="K1990" s="129" t="s">
        <v>368</v>
      </c>
    </row>
    <row r="1991" spans="1:11" hidden="1">
      <c r="A1991" s="131"/>
      <c r="B1991" s="103" t="s">
        <v>368</v>
      </c>
      <c r="C1991" s="169" t="s">
        <v>368</v>
      </c>
      <c r="D1991" s="152" t="s">
        <v>368</v>
      </c>
      <c r="E1991" s="145" t="s">
        <v>368</v>
      </c>
      <c r="F1991" s="153"/>
      <c r="G1991" s="152"/>
      <c r="H1991" s="103" t="s">
        <v>368</v>
      </c>
      <c r="I1991" s="131"/>
      <c r="J1991" s="129" t="s">
        <v>368</v>
      </c>
      <c r="K1991" s="129" t="s">
        <v>368</v>
      </c>
    </row>
    <row r="1992" spans="1:11" hidden="1">
      <c r="A1992" s="131"/>
      <c r="B1992" s="103" t="s">
        <v>368</v>
      </c>
      <c r="C1992" s="169" t="s">
        <v>368</v>
      </c>
      <c r="D1992" s="152" t="s">
        <v>368</v>
      </c>
      <c r="E1992" s="145" t="s">
        <v>368</v>
      </c>
      <c r="F1992" s="153"/>
      <c r="G1992" s="152"/>
      <c r="H1992" s="103" t="s">
        <v>368</v>
      </c>
      <c r="I1992" s="131"/>
      <c r="J1992" s="129" t="s">
        <v>368</v>
      </c>
      <c r="K1992" s="129" t="s">
        <v>368</v>
      </c>
    </row>
    <row r="1993" spans="1:11" hidden="1">
      <c r="A1993" s="131"/>
      <c r="B1993" s="103" t="s">
        <v>368</v>
      </c>
      <c r="C1993" s="169" t="s">
        <v>368</v>
      </c>
      <c r="D1993" s="152" t="s">
        <v>368</v>
      </c>
      <c r="E1993" s="145" t="s">
        <v>368</v>
      </c>
      <c r="F1993" s="153"/>
      <c r="G1993" s="152"/>
      <c r="H1993" s="103" t="s">
        <v>368</v>
      </c>
      <c r="I1993" s="131"/>
      <c r="J1993" s="129" t="s">
        <v>368</v>
      </c>
      <c r="K1993" s="129" t="s">
        <v>368</v>
      </c>
    </row>
    <row r="1994" spans="1:11" ht="13.5" hidden="1" thickBot="1">
      <c r="A1994" s="127"/>
      <c r="B1994" s="124" t="s">
        <v>368</v>
      </c>
      <c r="C1994" s="170" t="s">
        <v>368</v>
      </c>
      <c r="D1994" s="126" t="s">
        <v>368</v>
      </c>
      <c r="E1994" s="146" t="s">
        <v>368</v>
      </c>
      <c r="F1994" s="125"/>
      <c r="G1994" s="126"/>
      <c r="H1994" s="124" t="s">
        <v>368</v>
      </c>
      <c r="I1994" s="127"/>
      <c r="J1994" s="155" t="s">
        <v>368</v>
      </c>
      <c r="K1994" s="155" t="s">
        <v>368</v>
      </c>
    </row>
    <row r="1995" spans="1:11" ht="13.5" hidden="1" thickBot="1">
      <c r="A1995" s="119"/>
      <c r="B1995" s="119"/>
      <c r="C1995" s="119"/>
      <c r="D1995" s="119"/>
      <c r="E1995" s="130" t="s">
        <v>19</v>
      </c>
      <c r="F1995" s="119"/>
      <c r="G1995" s="119"/>
      <c r="H1995" s="120"/>
      <c r="I1995" s="120"/>
      <c r="J1995" s="134"/>
      <c r="K1995" s="155">
        <f>SUM(K1985:K1989)</f>
        <v>493050</v>
      </c>
    </row>
    <row r="1996" spans="1:11" ht="13.5" hidden="1" thickBot="1">
      <c r="A1996" s="119"/>
      <c r="B1996" s="119"/>
      <c r="C1996" s="119"/>
      <c r="D1996" s="119"/>
      <c r="E1996" s="136" t="s">
        <v>20</v>
      </c>
      <c r="F1996" s="137"/>
      <c r="G1996" s="137"/>
      <c r="H1996" s="137"/>
      <c r="I1996" s="138">
        <v>0.05</v>
      </c>
      <c r="J1996" s="139"/>
      <c r="K1996" s="135">
        <f>K1995*0.05</f>
        <v>24652.5</v>
      </c>
    </row>
    <row r="1997" spans="1:11" ht="13.5" hidden="1" thickBot="1">
      <c r="A1997" s="119"/>
      <c r="B1997" s="141"/>
      <c r="C1997" s="141"/>
      <c r="D1997" s="141"/>
      <c r="E1997" s="132" t="s">
        <v>21</v>
      </c>
      <c r="F1997" s="120"/>
      <c r="G1997" s="120"/>
      <c r="H1997" s="137"/>
      <c r="I1997" s="137"/>
      <c r="J1997" s="140"/>
      <c r="K1997" s="135">
        <f>K1996+K1995</f>
        <v>517702.5</v>
      </c>
    </row>
    <row r="1998" spans="1:11" ht="13.5" hidden="1" thickBot="1">
      <c r="A1998" s="119"/>
      <c r="B1998" s="141"/>
      <c r="C1998" s="141"/>
      <c r="D1998" s="141"/>
      <c r="E1998" s="132" t="s">
        <v>22</v>
      </c>
      <c r="F1998" s="120"/>
      <c r="G1998" s="120"/>
      <c r="H1998" s="137"/>
      <c r="I1998" s="137"/>
      <c r="J1998" s="140"/>
      <c r="K1998" s="135">
        <f>K1997</f>
        <v>517702.5</v>
      </c>
    </row>
    <row r="1999" spans="1:11" hidden="1">
      <c r="A1999" s="119"/>
      <c r="B1999" s="141"/>
      <c r="C1999" s="141"/>
      <c r="D1999" s="141"/>
      <c r="E1999" s="141"/>
      <c r="F1999" s="141"/>
      <c r="G1999" s="141"/>
      <c r="H1999" s="141"/>
      <c r="I1999" s="141"/>
      <c r="J1999" s="141"/>
      <c r="K1999" s="141"/>
    </row>
    <row r="2000" spans="1:11" ht="13.5" hidden="1" thickBot="1">
      <c r="A2000" s="142" t="s">
        <v>369</v>
      </c>
      <c r="B2000" s="141"/>
      <c r="C2000" s="141"/>
      <c r="D2000" s="141"/>
      <c r="E2000" s="141"/>
      <c r="F2000" s="141"/>
      <c r="G2000" s="141"/>
      <c r="H2000" s="141"/>
      <c r="I2000" s="141"/>
      <c r="J2000" s="141"/>
      <c r="K2000" s="141"/>
    </row>
    <row r="2001" spans="1:11" ht="13.5" hidden="1" thickBot="1">
      <c r="A2001" s="104" t="s">
        <v>8</v>
      </c>
      <c r="B2001" s="596" t="s">
        <v>9</v>
      </c>
      <c r="C2001" s="596"/>
      <c r="D2001" s="597"/>
      <c r="E2001" s="598" t="s">
        <v>10</v>
      </c>
      <c r="F2001" s="599"/>
      <c r="G2001" s="600"/>
      <c r="H2001" s="599" t="s">
        <v>11</v>
      </c>
      <c r="I2001" s="604" t="s">
        <v>12</v>
      </c>
      <c r="J2001" s="599" t="s">
        <v>13</v>
      </c>
      <c r="K2001" s="604" t="s">
        <v>14</v>
      </c>
    </row>
    <row r="2002" spans="1:11" ht="13.5" hidden="1" thickBot="1">
      <c r="A2002" s="127" t="s">
        <v>15</v>
      </c>
      <c r="B2002" s="167" t="s">
        <v>16</v>
      </c>
      <c r="C2002" s="168" t="s">
        <v>17</v>
      </c>
      <c r="D2002" s="166" t="s">
        <v>18</v>
      </c>
      <c r="E2002" s="601"/>
      <c r="F2002" s="602"/>
      <c r="G2002" s="603"/>
      <c r="H2002" s="602"/>
      <c r="I2002" s="605"/>
      <c r="J2002" s="602"/>
      <c r="K2002" s="605"/>
    </row>
    <row r="2003" spans="1:11" hidden="1">
      <c r="A2003" s="104"/>
      <c r="B2003" s="103"/>
      <c r="C2003" s="169"/>
      <c r="D2003" s="152"/>
      <c r="E2003" s="145" t="s">
        <v>80</v>
      </c>
      <c r="F2003" s="153"/>
      <c r="G2003" s="152"/>
      <c r="H2003" s="103" t="s">
        <v>83</v>
      </c>
      <c r="I2003" s="104">
        <v>1</v>
      </c>
      <c r="J2003" s="129">
        <v>1500</v>
      </c>
      <c r="K2003" s="129">
        <f>J2003*I2003</f>
        <v>1500</v>
      </c>
    </row>
    <row r="2004" spans="1:11" hidden="1">
      <c r="A2004" s="131"/>
      <c r="B2004" s="103" t="s">
        <v>368</v>
      </c>
      <c r="C2004" s="169" t="s">
        <v>368</v>
      </c>
      <c r="D2004" s="152" t="s">
        <v>368</v>
      </c>
      <c r="E2004" s="145" t="s">
        <v>368</v>
      </c>
      <c r="F2004" s="153"/>
      <c r="G2004" s="152"/>
      <c r="H2004" s="103" t="s">
        <v>368</v>
      </c>
      <c r="I2004" s="131"/>
      <c r="J2004" s="129" t="s">
        <v>368</v>
      </c>
      <c r="K2004" s="129" t="s">
        <v>368</v>
      </c>
    </row>
    <row r="2005" spans="1:11" hidden="1">
      <c r="A2005" s="131"/>
      <c r="B2005" s="103" t="s">
        <v>368</v>
      </c>
      <c r="C2005" s="169" t="s">
        <v>368</v>
      </c>
      <c r="D2005" s="152" t="s">
        <v>368</v>
      </c>
      <c r="E2005" s="145" t="s">
        <v>368</v>
      </c>
      <c r="F2005" s="153"/>
      <c r="G2005" s="152"/>
      <c r="H2005" s="103" t="s">
        <v>368</v>
      </c>
      <c r="I2005" s="131"/>
      <c r="J2005" s="129" t="s">
        <v>368</v>
      </c>
      <c r="K2005" s="129" t="s">
        <v>368</v>
      </c>
    </row>
    <row r="2006" spans="1:11" hidden="1">
      <c r="A2006" s="131"/>
      <c r="B2006" s="103" t="s">
        <v>368</v>
      </c>
      <c r="C2006" s="169" t="s">
        <v>368</v>
      </c>
      <c r="D2006" s="152" t="s">
        <v>368</v>
      </c>
      <c r="E2006" s="145" t="s">
        <v>368</v>
      </c>
      <c r="F2006" s="153"/>
      <c r="G2006" s="152"/>
      <c r="H2006" s="103" t="s">
        <v>368</v>
      </c>
      <c r="I2006" s="131"/>
      <c r="J2006" s="129" t="s">
        <v>368</v>
      </c>
      <c r="K2006" s="129" t="s">
        <v>368</v>
      </c>
    </row>
    <row r="2007" spans="1:11" ht="13.5" hidden="1" thickBot="1">
      <c r="A2007" s="127"/>
      <c r="B2007" s="124" t="s">
        <v>368</v>
      </c>
      <c r="C2007" s="170" t="s">
        <v>368</v>
      </c>
      <c r="D2007" s="126" t="s">
        <v>368</v>
      </c>
      <c r="E2007" s="146" t="s">
        <v>368</v>
      </c>
      <c r="F2007" s="125"/>
      <c r="G2007" s="126"/>
      <c r="H2007" s="124" t="s">
        <v>368</v>
      </c>
      <c r="I2007" s="127"/>
      <c r="J2007" s="129" t="s">
        <v>368</v>
      </c>
      <c r="K2007" s="129" t="s">
        <v>368</v>
      </c>
    </row>
    <row r="2008" spans="1:11" ht="13.5" hidden="1" thickBot="1">
      <c r="A2008" s="141"/>
      <c r="B2008" s="141"/>
      <c r="C2008" s="141"/>
      <c r="D2008" s="141"/>
      <c r="E2008" s="132" t="s">
        <v>380</v>
      </c>
      <c r="F2008" s="120"/>
      <c r="G2008" s="120"/>
      <c r="H2008" s="120"/>
      <c r="I2008" s="120"/>
      <c r="J2008" s="140"/>
      <c r="K2008" s="135">
        <f>SUM(K2003:K2007)</f>
        <v>1500</v>
      </c>
    </row>
    <row r="2009" spans="1:11" ht="13.5" hidden="1" thickBot="1">
      <c r="A2009" s="141"/>
      <c r="B2009" s="141"/>
      <c r="C2009" s="141"/>
      <c r="D2009" s="141"/>
      <c r="E2009" s="132" t="s">
        <v>370</v>
      </c>
      <c r="F2009" s="120"/>
      <c r="G2009" s="120"/>
      <c r="H2009" s="137"/>
      <c r="I2009" s="137"/>
      <c r="J2009" s="140"/>
      <c r="K2009" s="135">
        <f>K2008</f>
        <v>1500</v>
      </c>
    </row>
    <row r="2010" spans="1:11" hidden="1">
      <c r="A2010" s="141"/>
      <c r="B2010" s="141"/>
      <c r="C2010" s="141"/>
      <c r="D2010" s="141"/>
      <c r="E2010" s="119"/>
      <c r="F2010" s="119"/>
      <c r="G2010" s="119"/>
      <c r="H2010" s="119"/>
      <c r="I2010" s="119"/>
      <c r="J2010" s="148"/>
      <c r="K2010" s="149"/>
    </row>
    <row r="2011" spans="1:11" ht="13.5" hidden="1" thickBot="1">
      <c r="A2011" s="142" t="s">
        <v>371</v>
      </c>
      <c r="B2011" s="141"/>
      <c r="C2011" s="141"/>
      <c r="D2011" s="141"/>
      <c r="E2011" s="141"/>
      <c r="F2011" s="141"/>
      <c r="G2011" s="141"/>
      <c r="H2011" s="141"/>
      <c r="I2011" s="141"/>
      <c r="J2011" s="141"/>
      <c r="K2011" s="141"/>
    </row>
    <row r="2012" spans="1:11" ht="13.5" hidden="1" thickBot="1">
      <c r="A2012" s="104" t="s">
        <v>8</v>
      </c>
      <c r="B2012" s="596" t="s">
        <v>9</v>
      </c>
      <c r="C2012" s="596"/>
      <c r="D2012" s="597"/>
      <c r="E2012" s="598" t="s">
        <v>10</v>
      </c>
      <c r="F2012" s="600"/>
      <c r="G2012" s="622" t="s">
        <v>372</v>
      </c>
      <c r="H2012" s="604" t="s">
        <v>373</v>
      </c>
      <c r="I2012" s="604" t="s">
        <v>374</v>
      </c>
      <c r="J2012" s="604" t="s">
        <v>28</v>
      </c>
      <c r="K2012" s="604" t="s">
        <v>13</v>
      </c>
    </row>
    <row r="2013" spans="1:11" ht="13.5" hidden="1" thickBot="1">
      <c r="A2013" s="127" t="s">
        <v>15</v>
      </c>
      <c r="B2013" s="167" t="s">
        <v>16</v>
      </c>
      <c r="C2013" s="168" t="s">
        <v>17</v>
      </c>
      <c r="D2013" s="166" t="s">
        <v>18</v>
      </c>
      <c r="E2013" s="601"/>
      <c r="F2013" s="603"/>
      <c r="G2013" s="629"/>
      <c r="H2013" s="605"/>
      <c r="I2013" s="605"/>
      <c r="J2013" s="605"/>
      <c r="K2013" s="605"/>
    </row>
    <row r="2014" spans="1:11" hidden="1">
      <c r="A2014" s="104"/>
      <c r="B2014" s="121"/>
      <c r="C2014" s="171"/>
      <c r="D2014" s="123"/>
      <c r="E2014" s="145" t="s">
        <v>435</v>
      </c>
      <c r="F2014" s="123"/>
      <c r="G2014" s="123">
        <v>0.1</v>
      </c>
      <c r="H2014" s="122">
        <v>40</v>
      </c>
      <c r="I2014" s="104">
        <v>4</v>
      </c>
      <c r="J2014" s="172">
        <v>50</v>
      </c>
      <c r="K2014" s="129">
        <v>200</v>
      </c>
    </row>
    <row r="2015" spans="1:11" hidden="1">
      <c r="A2015" s="131"/>
      <c r="B2015" s="103"/>
      <c r="C2015" s="169"/>
      <c r="D2015" s="152"/>
      <c r="E2015" s="145"/>
      <c r="F2015" s="152"/>
      <c r="G2015" s="152"/>
      <c r="H2015" s="153"/>
      <c r="I2015" s="131"/>
      <c r="J2015" s="149"/>
      <c r="K2015" s="129"/>
    </row>
    <row r="2016" spans="1:11" hidden="1">
      <c r="A2016" s="131"/>
      <c r="B2016" s="103"/>
      <c r="C2016" s="169"/>
      <c r="D2016" s="152"/>
      <c r="E2016" s="145"/>
      <c r="F2016" s="152"/>
      <c r="G2016" s="152"/>
      <c r="H2016" s="153"/>
      <c r="I2016" s="131"/>
      <c r="J2016" s="149"/>
      <c r="K2016" s="129"/>
    </row>
    <row r="2017" spans="1:11" hidden="1">
      <c r="A2017" s="131"/>
      <c r="B2017" s="103"/>
      <c r="C2017" s="169"/>
      <c r="D2017" s="152"/>
      <c r="E2017" s="145"/>
      <c r="F2017" s="152"/>
      <c r="G2017" s="152"/>
      <c r="H2017" s="153"/>
      <c r="I2017" s="131"/>
      <c r="J2017" s="149"/>
      <c r="K2017" s="129"/>
    </row>
    <row r="2018" spans="1:11" hidden="1">
      <c r="A2018" s="131"/>
      <c r="B2018" s="103"/>
      <c r="C2018" s="169"/>
      <c r="D2018" s="152"/>
      <c r="E2018" s="145"/>
      <c r="F2018" s="152"/>
      <c r="G2018" s="152"/>
      <c r="H2018" s="153"/>
      <c r="I2018" s="131"/>
      <c r="J2018" s="149"/>
      <c r="K2018" s="129"/>
    </row>
    <row r="2019" spans="1:11" ht="13.5" hidden="1" thickBot="1">
      <c r="A2019" s="127"/>
      <c r="B2019" s="124" t="s">
        <v>368</v>
      </c>
      <c r="C2019" s="170" t="s">
        <v>368</v>
      </c>
      <c r="D2019" s="126" t="s">
        <v>368</v>
      </c>
      <c r="E2019" s="146" t="s">
        <v>368</v>
      </c>
      <c r="F2019" s="126"/>
      <c r="G2019" s="126"/>
      <c r="H2019" s="153"/>
      <c r="I2019" s="131"/>
      <c r="J2019" s="149"/>
      <c r="K2019" s="129" t="s">
        <v>368</v>
      </c>
    </row>
    <row r="2020" spans="1:11" ht="13.5" hidden="1" thickBot="1">
      <c r="A2020" s="141"/>
      <c r="B2020" s="141"/>
      <c r="C2020" s="141"/>
      <c r="D2020" s="141"/>
      <c r="E2020" s="132" t="s">
        <v>375</v>
      </c>
      <c r="F2020" s="120"/>
      <c r="G2020" s="120"/>
      <c r="H2020" s="137"/>
      <c r="I2020" s="137"/>
      <c r="J2020" s="140"/>
      <c r="K2020" s="135">
        <f>SUM(K2014:K2018)</f>
        <v>200</v>
      </c>
    </row>
    <row r="2021" spans="1:11" ht="13.5" hidden="1" thickBot="1">
      <c r="A2021" s="141"/>
      <c r="B2021" s="141"/>
      <c r="C2021" s="141"/>
      <c r="D2021" s="141"/>
      <c r="E2021" s="132" t="s">
        <v>376</v>
      </c>
      <c r="F2021" s="120"/>
      <c r="G2021" s="120"/>
      <c r="H2021" s="137"/>
      <c r="I2021" s="137"/>
      <c r="J2021" s="140"/>
      <c r="K2021" s="135">
        <f>K2020</f>
        <v>200</v>
      </c>
    </row>
    <row r="2022" spans="1:11" hidden="1">
      <c r="A2022" s="141"/>
      <c r="B2022" s="141"/>
      <c r="C2022" s="141"/>
      <c r="D2022" s="141"/>
      <c r="E2022" s="119"/>
      <c r="F2022" s="119"/>
      <c r="G2022" s="119"/>
      <c r="H2022" s="119"/>
      <c r="I2022" s="119"/>
      <c r="J2022" s="119"/>
      <c r="K2022" s="119"/>
    </row>
    <row r="2023" spans="1:11" ht="13.5" hidden="1" thickBot="1">
      <c r="A2023" s="142" t="s">
        <v>26</v>
      </c>
      <c r="B2023" s="141"/>
      <c r="C2023" s="141"/>
      <c r="D2023" s="141"/>
      <c r="E2023" s="141"/>
      <c r="F2023" s="141"/>
      <c r="G2023" s="141"/>
      <c r="H2023" s="141"/>
      <c r="I2023" s="141"/>
      <c r="J2023" s="141"/>
      <c r="K2023" s="141"/>
    </row>
    <row r="2024" spans="1:11" ht="13.5" hidden="1" thickBot="1">
      <c r="A2024" s="104" t="s">
        <v>8</v>
      </c>
      <c r="B2024" s="596" t="s">
        <v>9</v>
      </c>
      <c r="C2024" s="596"/>
      <c r="D2024" s="597"/>
      <c r="E2024" s="598" t="s">
        <v>10</v>
      </c>
      <c r="F2024" s="599"/>
      <c r="G2024" s="600"/>
      <c r="H2024" s="599" t="s">
        <v>11</v>
      </c>
      <c r="I2024" s="604" t="s">
        <v>27</v>
      </c>
      <c r="J2024" s="599" t="s">
        <v>28</v>
      </c>
      <c r="K2024" s="604" t="s">
        <v>14</v>
      </c>
    </row>
    <row r="2025" spans="1:11" ht="13.5" hidden="1" thickBot="1">
      <c r="A2025" s="127" t="s">
        <v>15</v>
      </c>
      <c r="B2025" s="167" t="s">
        <v>16</v>
      </c>
      <c r="C2025" s="168" t="s">
        <v>17</v>
      </c>
      <c r="D2025" s="166" t="s">
        <v>18</v>
      </c>
      <c r="E2025" s="601"/>
      <c r="F2025" s="602"/>
      <c r="G2025" s="603"/>
      <c r="H2025" s="602"/>
      <c r="I2025" s="605"/>
      <c r="J2025" s="602"/>
      <c r="K2025" s="605"/>
    </row>
    <row r="2026" spans="1:11" hidden="1">
      <c r="A2026" s="104"/>
      <c r="B2026" s="103"/>
      <c r="C2026" s="169"/>
      <c r="D2026" s="152"/>
      <c r="E2026" s="145" t="s">
        <v>431</v>
      </c>
      <c r="F2026" s="153"/>
      <c r="G2026" s="152"/>
      <c r="H2026" s="103" t="s">
        <v>178</v>
      </c>
      <c r="I2026" s="104">
        <v>1</v>
      </c>
      <c r="J2026" s="129">
        <v>11605</v>
      </c>
      <c r="K2026" s="129">
        <f>J2026*I2026</f>
        <v>11605</v>
      </c>
    </row>
    <row r="2027" spans="1:11" hidden="1">
      <c r="A2027" s="131"/>
      <c r="B2027" s="103"/>
      <c r="C2027" s="169"/>
      <c r="D2027" s="152"/>
      <c r="E2027" s="145"/>
      <c r="F2027" s="153"/>
      <c r="G2027" s="152"/>
      <c r="H2027" s="103"/>
      <c r="I2027" s="131"/>
      <c r="J2027" s="129"/>
      <c r="K2027" s="129"/>
    </row>
    <row r="2028" spans="1:11" hidden="1">
      <c r="A2028" s="131"/>
      <c r="B2028" s="103"/>
      <c r="C2028" s="169"/>
      <c r="D2028" s="152"/>
      <c r="E2028" s="145"/>
      <c r="F2028" s="153"/>
      <c r="G2028" s="152"/>
      <c r="H2028" s="103"/>
      <c r="I2028" s="131"/>
      <c r="J2028" s="129"/>
      <c r="K2028" s="129"/>
    </row>
    <row r="2029" spans="1:11" hidden="1">
      <c r="A2029" s="131"/>
      <c r="B2029" s="103" t="s">
        <v>368</v>
      </c>
      <c r="C2029" s="169" t="s">
        <v>368</v>
      </c>
      <c r="D2029" s="152" t="s">
        <v>368</v>
      </c>
      <c r="E2029" s="145" t="s">
        <v>368</v>
      </c>
      <c r="F2029" s="153"/>
      <c r="G2029" s="152"/>
      <c r="H2029" s="103" t="s">
        <v>368</v>
      </c>
      <c r="I2029" s="131"/>
      <c r="J2029" s="129" t="s">
        <v>368</v>
      </c>
      <c r="K2029" s="129" t="s">
        <v>368</v>
      </c>
    </row>
    <row r="2030" spans="1:11" hidden="1">
      <c r="A2030" s="131"/>
      <c r="B2030" s="103" t="s">
        <v>368</v>
      </c>
      <c r="C2030" s="169" t="s">
        <v>368</v>
      </c>
      <c r="D2030" s="152" t="s">
        <v>368</v>
      </c>
      <c r="E2030" s="145" t="s">
        <v>368</v>
      </c>
      <c r="F2030" s="153"/>
      <c r="G2030" s="152"/>
      <c r="H2030" s="103" t="s">
        <v>368</v>
      </c>
      <c r="I2030" s="131"/>
      <c r="J2030" s="129" t="s">
        <v>368</v>
      </c>
      <c r="K2030" s="129" t="s">
        <v>368</v>
      </c>
    </row>
    <row r="2031" spans="1:11" hidden="1">
      <c r="A2031" s="131"/>
      <c r="B2031" s="103" t="s">
        <v>368</v>
      </c>
      <c r="C2031" s="169" t="s">
        <v>368</v>
      </c>
      <c r="D2031" s="152" t="s">
        <v>368</v>
      </c>
      <c r="E2031" s="145" t="s">
        <v>368</v>
      </c>
      <c r="F2031" s="153"/>
      <c r="G2031" s="152"/>
      <c r="H2031" s="103" t="s">
        <v>368</v>
      </c>
      <c r="I2031" s="131"/>
      <c r="J2031" s="129" t="s">
        <v>368</v>
      </c>
      <c r="K2031" s="129" t="s">
        <v>368</v>
      </c>
    </row>
    <row r="2032" spans="1:11" hidden="1">
      <c r="A2032" s="131"/>
      <c r="B2032" s="103" t="s">
        <v>368</v>
      </c>
      <c r="C2032" s="169" t="s">
        <v>368</v>
      </c>
      <c r="D2032" s="152" t="s">
        <v>368</v>
      </c>
      <c r="E2032" s="145" t="s">
        <v>368</v>
      </c>
      <c r="F2032" s="153"/>
      <c r="G2032" s="152"/>
      <c r="H2032" s="103" t="s">
        <v>368</v>
      </c>
      <c r="I2032" s="131"/>
      <c r="J2032" s="129" t="s">
        <v>368</v>
      </c>
      <c r="K2032" s="129" t="s">
        <v>368</v>
      </c>
    </row>
    <row r="2033" spans="1:11" hidden="1">
      <c r="A2033" s="131"/>
      <c r="B2033" s="103" t="s">
        <v>368</v>
      </c>
      <c r="C2033" s="169" t="s">
        <v>368</v>
      </c>
      <c r="D2033" s="152" t="s">
        <v>368</v>
      </c>
      <c r="E2033" s="145" t="s">
        <v>368</v>
      </c>
      <c r="F2033" s="153"/>
      <c r="G2033" s="152"/>
      <c r="H2033" s="103" t="s">
        <v>368</v>
      </c>
      <c r="I2033" s="131"/>
      <c r="J2033" s="129" t="s">
        <v>368</v>
      </c>
      <c r="K2033" s="129" t="s">
        <v>368</v>
      </c>
    </row>
    <row r="2034" spans="1:11" hidden="1">
      <c r="A2034" s="131"/>
      <c r="B2034" s="103" t="s">
        <v>368</v>
      </c>
      <c r="C2034" s="169" t="s">
        <v>368</v>
      </c>
      <c r="D2034" s="152" t="s">
        <v>368</v>
      </c>
      <c r="E2034" s="145" t="s">
        <v>368</v>
      </c>
      <c r="F2034" s="153"/>
      <c r="G2034" s="152"/>
      <c r="H2034" s="103" t="s">
        <v>368</v>
      </c>
      <c r="I2034" s="131"/>
      <c r="J2034" s="129" t="s">
        <v>368</v>
      </c>
      <c r="K2034" s="129" t="s">
        <v>368</v>
      </c>
    </row>
    <row r="2035" spans="1:11" ht="13.5" hidden="1" thickBot="1">
      <c r="A2035" s="127"/>
      <c r="B2035" s="124" t="s">
        <v>368</v>
      </c>
      <c r="C2035" s="170" t="s">
        <v>368</v>
      </c>
      <c r="D2035" s="126" t="s">
        <v>368</v>
      </c>
      <c r="E2035" s="146" t="s">
        <v>368</v>
      </c>
      <c r="F2035" s="125"/>
      <c r="G2035" s="126"/>
      <c r="H2035" s="124" t="s">
        <v>368</v>
      </c>
      <c r="I2035" s="127"/>
      <c r="J2035" s="155" t="s">
        <v>368</v>
      </c>
      <c r="K2035" s="155" t="s">
        <v>368</v>
      </c>
    </row>
    <row r="2036" spans="1:11" ht="13.5" hidden="1" thickBot="1">
      <c r="A2036" s="141"/>
      <c r="B2036" s="141"/>
      <c r="C2036" s="141"/>
      <c r="D2036" s="141"/>
      <c r="E2036" s="132" t="s">
        <v>29</v>
      </c>
      <c r="F2036" s="120"/>
      <c r="G2036" s="120"/>
      <c r="H2036" s="120"/>
      <c r="I2036" s="120"/>
      <c r="J2036" s="134"/>
      <c r="K2036" s="155">
        <f>SUM(K2026:K2030)</f>
        <v>11605</v>
      </c>
    </row>
    <row r="2037" spans="1:11" ht="13.5" hidden="1" thickBot="1">
      <c r="A2037" s="141"/>
      <c r="B2037" s="141"/>
      <c r="C2037" s="141"/>
      <c r="D2037" s="141"/>
      <c r="E2037" s="132" t="s">
        <v>30</v>
      </c>
      <c r="F2037" s="120"/>
      <c r="G2037" s="120"/>
      <c r="H2037" s="137"/>
      <c r="I2037" s="137"/>
      <c r="J2037" s="140"/>
      <c r="K2037" s="135">
        <f>K2036</f>
        <v>11605</v>
      </c>
    </row>
    <row r="2038" spans="1:11" ht="13.5" hidden="1" thickBot="1">
      <c r="A2038" s="141"/>
      <c r="B2038" s="141"/>
      <c r="C2038" s="141"/>
      <c r="D2038" s="141"/>
      <c r="E2038" s="141"/>
      <c r="F2038" s="141"/>
      <c r="G2038" s="141"/>
      <c r="H2038" s="141"/>
      <c r="I2038" s="141"/>
      <c r="J2038" s="139"/>
      <c r="K2038" s="156"/>
    </row>
    <row r="2039" spans="1:11" ht="13.5" hidden="1" thickBot="1">
      <c r="A2039" s="141"/>
      <c r="B2039" s="141"/>
      <c r="C2039" s="141"/>
      <c r="D2039" s="141"/>
      <c r="E2039" s="174" t="s">
        <v>31</v>
      </c>
      <c r="F2039" s="175"/>
      <c r="G2039" s="175"/>
      <c r="H2039" s="175"/>
      <c r="I2039" s="175"/>
      <c r="J2039" s="612">
        <f>K2037+K2021+K2009+K1998</f>
        <v>531007.5</v>
      </c>
      <c r="K2039" s="613"/>
    </row>
    <row r="2040" spans="1:11" ht="13.5" hidden="1" thickBot="1">
      <c r="A2040" s="141"/>
      <c r="B2040" s="141"/>
      <c r="C2040" s="141"/>
      <c r="D2040" s="141"/>
      <c r="E2040" s="112" t="s">
        <v>32</v>
      </c>
      <c r="F2040" s="157"/>
      <c r="G2040" s="157"/>
      <c r="H2040" s="158">
        <v>0.35</v>
      </c>
      <c r="I2040" s="157"/>
      <c r="J2040" s="612">
        <f>J2039*0.3</f>
        <v>159302.25</v>
      </c>
      <c r="K2040" s="613"/>
    </row>
    <row r="2041" spans="1:11" ht="13.5" hidden="1" thickBot="1">
      <c r="A2041" s="141"/>
      <c r="B2041" s="141"/>
      <c r="C2041" s="141"/>
      <c r="D2041" s="141"/>
      <c r="E2041" s="160" t="s">
        <v>33</v>
      </c>
      <c r="F2041" s="161"/>
      <c r="G2041" s="161"/>
      <c r="H2041" s="161"/>
      <c r="I2041" s="161"/>
      <c r="J2041" s="612">
        <f>J2040+J2039</f>
        <v>690309.75</v>
      </c>
      <c r="K2041" s="613"/>
    </row>
    <row r="2042" spans="1:11" hidden="1"/>
    <row r="2043" spans="1:11" ht="13.5" hidden="1" thickBot="1"/>
    <row r="2044" spans="1:11" ht="18" hidden="1">
      <c r="A2044" s="630"/>
      <c r="B2044" s="631"/>
      <c r="C2044" s="632"/>
      <c r="D2044" s="639" t="s">
        <v>0</v>
      </c>
      <c r="E2044" s="640"/>
      <c r="F2044" s="640"/>
      <c r="G2044" s="640"/>
      <c r="H2044" s="640"/>
      <c r="I2044" s="640"/>
      <c r="J2044" s="640"/>
      <c r="K2044" s="640"/>
    </row>
    <row r="2045" spans="1:11" ht="13.5" hidden="1" thickBot="1">
      <c r="A2045" s="633"/>
      <c r="B2045" s="634"/>
      <c r="C2045" s="635"/>
      <c r="D2045" s="106"/>
      <c r="E2045" s="107"/>
      <c r="F2045" s="107"/>
      <c r="G2045" s="107"/>
      <c r="H2045" s="107"/>
      <c r="I2045" s="107"/>
      <c r="J2045" s="107"/>
      <c r="K2045" s="107"/>
    </row>
    <row r="2046" spans="1:11" ht="15" hidden="1" thickBot="1">
      <c r="A2046" s="633"/>
      <c r="B2046" s="634"/>
      <c r="C2046" s="635"/>
      <c r="D2046" s="641" t="str">
        <f>D1977</f>
        <v>MUNICIPIO DE RIONEGRO</v>
      </c>
      <c r="E2046" s="642"/>
      <c r="F2046" s="642"/>
      <c r="G2046" s="642"/>
      <c r="H2046" s="642"/>
      <c r="I2046" s="642"/>
      <c r="J2046" s="643"/>
      <c r="K2046" s="108" t="s">
        <v>1</v>
      </c>
    </row>
    <row r="2047" spans="1:11" ht="13.5" hidden="1" thickBot="1">
      <c r="A2047" s="636"/>
      <c r="B2047" s="637"/>
      <c r="C2047" s="638"/>
      <c r="D2047" s="644" t="str">
        <f>D1978</f>
        <v xml:space="preserve">REPOSICION SISTEMA DE ACUEDUCTO  CORREGIMIENTO LLANO DE PALMAS
</v>
      </c>
      <c r="E2047" s="645"/>
      <c r="F2047" s="645"/>
      <c r="G2047" s="645"/>
      <c r="H2047" s="645"/>
      <c r="I2047" s="645"/>
      <c r="J2047" s="646"/>
      <c r="K2047" s="109">
        <f>K1978</f>
        <v>41202</v>
      </c>
    </row>
    <row r="2048" spans="1:11" ht="13.5" hidden="1" thickBot="1">
      <c r="A2048" s="647" t="s">
        <v>233</v>
      </c>
      <c r="B2048" s="626"/>
      <c r="C2048" s="624">
        <f>'[8]APU''s'!C5121</f>
        <v>0</v>
      </c>
      <c r="D2048" s="624"/>
      <c r="E2048" s="624"/>
      <c r="F2048" s="624"/>
      <c r="G2048" s="625"/>
      <c r="H2048" s="626"/>
      <c r="I2048" s="626"/>
      <c r="J2048" s="163"/>
      <c r="K2048" s="111" t="s">
        <v>3</v>
      </c>
    </row>
    <row r="2049" spans="1:11" ht="13.5" hidden="1" thickBot="1">
      <c r="A2049" s="112" t="s">
        <v>4</v>
      </c>
      <c r="B2049" s="627"/>
      <c r="C2049" s="628"/>
      <c r="D2049" s="112" t="s">
        <v>5</v>
      </c>
      <c r="E2049" s="114"/>
      <c r="F2049" s="115" t="e">
        <f>Resumen!#REF!</f>
        <v>#REF!</v>
      </c>
      <c r="G2049" s="114"/>
      <c r="H2049" s="114"/>
      <c r="I2049" s="114"/>
      <c r="J2049" s="116"/>
      <c r="K2049" s="164" t="s">
        <v>6</v>
      </c>
    </row>
    <row r="2050" spans="1:11" hidden="1">
      <c r="A2050" s="117"/>
      <c r="B2050" s="117"/>
      <c r="C2050" s="117"/>
      <c r="D2050" s="117"/>
      <c r="E2050" s="117"/>
      <c r="F2050" s="117"/>
      <c r="G2050" s="117"/>
      <c r="H2050" s="117"/>
      <c r="I2050" s="117"/>
      <c r="J2050" s="117"/>
      <c r="K2050" s="117"/>
    </row>
    <row r="2051" spans="1:11" ht="13.5" hidden="1" thickBot="1">
      <c r="A2051" s="165" t="s">
        <v>7</v>
      </c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20"/>
    </row>
    <row r="2052" spans="1:11" ht="13.5" hidden="1" thickBot="1">
      <c r="A2052" s="104" t="s">
        <v>8</v>
      </c>
      <c r="B2052" s="596" t="s">
        <v>9</v>
      </c>
      <c r="C2052" s="596"/>
      <c r="D2052" s="597"/>
      <c r="E2052" s="598" t="s">
        <v>10</v>
      </c>
      <c r="F2052" s="599"/>
      <c r="G2052" s="600"/>
      <c r="H2052" s="599" t="s">
        <v>11</v>
      </c>
      <c r="I2052" s="604" t="s">
        <v>12</v>
      </c>
      <c r="J2052" s="599" t="s">
        <v>13</v>
      </c>
      <c r="K2052" s="604" t="s">
        <v>14</v>
      </c>
    </row>
    <row r="2053" spans="1:11" ht="13.5" hidden="1" thickBot="1">
      <c r="A2053" s="127" t="s">
        <v>15</v>
      </c>
      <c r="B2053" s="167" t="s">
        <v>16</v>
      </c>
      <c r="C2053" s="168" t="s">
        <v>17</v>
      </c>
      <c r="D2053" s="166" t="s">
        <v>18</v>
      </c>
      <c r="E2053" s="601"/>
      <c r="F2053" s="602"/>
      <c r="G2053" s="603"/>
      <c r="H2053" s="602"/>
      <c r="I2053" s="605"/>
      <c r="J2053" s="602"/>
      <c r="K2053" s="605"/>
    </row>
    <row r="2054" spans="1:11" hidden="1">
      <c r="A2054" s="104">
        <v>59</v>
      </c>
      <c r="B2054" s="103">
        <v>2</v>
      </c>
      <c r="C2054" s="169">
        <v>59</v>
      </c>
      <c r="D2054" s="152">
        <v>1</v>
      </c>
      <c r="E2054" s="145" t="s">
        <v>443</v>
      </c>
      <c r="F2054" s="153"/>
      <c r="G2054" s="152"/>
      <c r="H2054" s="103" t="s">
        <v>6</v>
      </c>
      <c r="I2054" s="104">
        <v>1</v>
      </c>
      <c r="J2054" s="129">
        <v>10727</v>
      </c>
      <c r="K2054" s="129">
        <f>J2054</f>
        <v>10727</v>
      </c>
    </row>
    <row r="2055" spans="1:11" hidden="1">
      <c r="A2055" s="131"/>
      <c r="B2055" s="103"/>
      <c r="C2055" s="169"/>
      <c r="D2055" s="152"/>
      <c r="E2055" s="145"/>
      <c r="F2055" s="153"/>
      <c r="G2055" s="152"/>
      <c r="H2055" s="103"/>
      <c r="I2055" s="131"/>
      <c r="J2055" s="129"/>
      <c r="K2055" s="129"/>
    </row>
    <row r="2056" spans="1:11" hidden="1">
      <c r="A2056" s="131"/>
      <c r="B2056" s="103"/>
      <c r="C2056" s="169"/>
      <c r="D2056" s="152"/>
      <c r="E2056" s="145"/>
      <c r="F2056" s="153"/>
      <c r="G2056" s="152"/>
      <c r="H2056" s="103"/>
      <c r="I2056" s="131"/>
      <c r="J2056" s="129"/>
      <c r="K2056" s="129"/>
    </row>
    <row r="2057" spans="1:11" hidden="1">
      <c r="A2057" s="131"/>
      <c r="B2057" s="103"/>
      <c r="C2057" s="169"/>
      <c r="D2057" s="152"/>
      <c r="E2057" s="145"/>
      <c r="F2057" s="153"/>
      <c r="G2057" s="152"/>
      <c r="H2057" s="103"/>
      <c r="I2057" s="131"/>
      <c r="J2057" s="129"/>
      <c r="K2057" s="129"/>
    </row>
    <row r="2058" spans="1:11" hidden="1">
      <c r="A2058" s="131"/>
      <c r="B2058" s="103" t="s">
        <v>368</v>
      </c>
      <c r="C2058" s="169" t="s">
        <v>368</v>
      </c>
      <c r="D2058" s="152" t="s">
        <v>368</v>
      </c>
      <c r="E2058" s="145" t="s">
        <v>368</v>
      </c>
      <c r="F2058" s="153"/>
      <c r="G2058" s="152"/>
      <c r="H2058" s="103" t="s">
        <v>368</v>
      </c>
      <c r="I2058" s="131"/>
      <c r="J2058" s="129" t="s">
        <v>368</v>
      </c>
      <c r="K2058" s="129" t="s">
        <v>368</v>
      </c>
    </row>
    <row r="2059" spans="1:11" hidden="1">
      <c r="A2059" s="131"/>
      <c r="B2059" s="103" t="s">
        <v>368</v>
      </c>
      <c r="C2059" s="169" t="s">
        <v>368</v>
      </c>
      <c r="D2059" s="152" t="s">
        <v>368</v>
      </c>
      <c r="E2059" s="145" t="s">
        <v>368</v>
      </c>
      <c r="F2059" s="153"/>
      <c r="G2059" s="152"/>
      <c r="H2059" s="103" t="s">
        <v>368</v>
      </c>
      <c r="I2059" s="131"/>
      <c r="J2059" s="129" t="s">
        <v>368</v>
      </c>
      <c r="K2059" s="129" t="s">
        <v>368</v>
      </c>
    </row>
    <row r="2060" spans="1:11" hidden="1">
      <c r="A2060" s="131"/>
      <c r="B2060" s="103" t="s">
        <v>368</v>
      </c>
      <c r="C2060" s="169" t="s">
        <v>368</v>
      </c>
      <c r="D2060" s="152" t="s">
        <v>368</v>
      </c>
      <c r="E2060" s="145" t="s">
        <v>368</v>
      </c>
      <c r="F2060" s="153"/>
      <c r="G2060" s="152"/>
      <c r="H2060" s="103" t="s">
        <v>368</v>
      </c>
      <c r="I2060" s="131"/>
      <c r="J2060" s="129" t="s">
        <v>368</v>
      </c>
      <c r="K2060" s="129" t="s">
        <v>368</v>
      </c>
    </row>
    <row r="2061" spans="1:11" hidden="1">
      <c r="A2061" s="131"/>
      <c r="B2061" s="103" t="s">
        <v>368</v>
      </c>
      <c r="C2061" s="169" t="s">
        <v>368</v>
      </c>
      <c r="D2061" s="152" t="s">
        <v>368</v>
      </c>
      <c r="E2061" s="145" t="s">
        <v>368</v>
      </c>
      <c r="F2061" s="153"/>
      <c r="G2061" s="152"/>
      <c r="H2061" s="103" t="s">
        <v>368</v>
      </c>
      <c r="I2061" s="131"/>
      <c r="J2061" s="129" t="s">
        <v>368</v>
      </c>
      <c r="K2061" s="129" t="s">
        <v>368</v>
      </c>
    </row>
    <row r="2062" spans="1:11" hidden="1">
      <c r="A2062" s="131"/>
      <c r="B2062" s="103" t="s">
        <v>368</v>
      </c>
      <c r="C2062" s="169" t="s">
        <v>368</v>
      </c>
      <c r="D2062" s="152" t="s">
        <v>368</v>
      </c>
      <c r="E2062" s="145" t="s">
        <v>368</v>
      </c>
      <c r="F2062" s="153"/>
      <c r="G2062" s="152"/>
      <c r="H2062" s="103" t="s">
        <v>368</v>
      </c>
      <c r="I2062" s="131"/>
      <c r="J2062" s="129" t="s">
        <v>368</v>
      </c>
      <c r="K2062" s="129" t="s">
        <v>368</v>
      </c>
    </row>
    <row r="2063" spans="1:11" ht="13.5" hidden="1" thickBot="1">
      <c r="A2063" s="127"/>
      <c r="B2063" s="124" t="s">
        <v>368</v>
      </c>
      <c r="C2063" s="170" t="s">
        <v>368</v>
      </c>
      <c r="D2063" s="126" t="s">
        <v>368</v>
      </c>
      <c r="E2063" s="146" t="s">
        <v>368</v>
      </c>
      <c r="F2063" s="125"/>
      <c r="G2063" s="126"/>
      <c r="H2063" s="124" t="s">
        <v>368</v>
      </c>
      <c r="I2063" s="127"/>
      <c r="J2063" s="155" t="s">
        <v>368</v>
      </c>
      <c r="K2063" s="155" t="s">
        <v>368</v>
      </c>
    </row>
    <row r="2064" spans="1:11" ht="13.5" hidden="1" thickBot="1">
      <c r="A2064" s="119"/>
      <c r="B2064" s="119"/>
      <c r="C2064" s="119"/>
      <c r="D2064" s="119"/>
      <c r="E2064" s="130" t="s">
        <v>19</v>
      </c>
      <c r="F2064" s="119"/>
      <c r="G2064" s="119"/>
      <c r="H2064" s="120"/>
      <c r="I2064" s="120"/>
      <c r="J2064" s="134"/>
      <c r="K2064" s="155">
        <f>SUM(K2054:K2058)</f>
        <v>10727</v>
      </c>
    </row>
    <row r="2065" spans="1:11" ht="13.5" hidden="1" thickBot="1">
      <c r="A2065" s="119"/>
      <c r="B2065" s="119"/>
      <c r="C2065" s="119"/>
      <c r="D2065" s="119"/>
      <c r="E2065" s="136" t="s">
        <v>20</v>
      </c>
      <c r="F2065" s="137"/>
      <c r="G2065" s="137"/>
      <c r="H2065" s="137"/>
      <c r="I2065" s="138">
        <v>0.05</v>
      </c>
      <c r="J2065" s="139"/>
      <c r="K2065" s="135">
        <f>K2064*0.05</f>
        <v>536.35</v>
      </c>
    </row>
    <row r="2066" spans="1:11" ht="13.5" hidden="1" thickBot="1">
      <c r="A2066" s="119"/>
      <c r="B2066" s="141"/>
      <c r="C2066" s="141"/>
      <c r="D2066" s="141"/>
      <c r="E2066" s="132" t="s">
        <v>21</v>
      </c>
      <c r="F2066" s="120"/>
      <c r="G2066" s="120"/>
      <c r="H2066" s="137"/>
      <c r="I2066" s="137"/>
      <c r="J2066" s="140"/>
      <c r="K2066" s="135">
        <f>K2065+K2064</f>
        <v>11263.35</v>
      </c>
    </row>
    <row r="2067" spans="1:11" ht="13.5" hidden="1" thickBot="1">
      <c r="A2067" s="119"/>
      <c r="B2067" s="141"/>
      <c r="C2067" s="141"/>
      <c r="D2067" s="141"/>
      <c r="E2067" s="132" t="s">
        <v>22</v>
      </c>
      <c r="F2067" s="120"/>
      <c r="G2067" s="120"/>
      <c r="H2067" s="137"/>
      <c r="I2067" s="137"/>
      <c r="J2067" s="140"/>
      <c r="K2067" s="135">
        <f>K2066</f>
        <v>11263.35</v>
      </c>
    </row>
    <row r="2068" spans="1:11" hidden="1">
      <c r="A2068" s="119"/>
      <c r="B2068" s="141"/>
      <c r="C2068" s="141"/>
      <c r="D2068" s="141"/>
      <c r="E2068" s="141"/>
      <c r="F2068" s="141"/>
      <c r="G2068" s="141"/>
      <c r="H2068" s="141"/>
      <c r="I2068" s="141"/>
      <c r="J2068" s="141"/>
      <c r="K2068" s="141"/>
    </row>
    <row r="2069" spans="1:11" ht="13.5" hidden="1" thickBot="1">
      <c r="A2069" s="142" t="s">
        <v>369</v>
      </c>
      <c r="B2069" s="141"/>
      <c r="C2069" s="141"/>
      <c r="D2069" s="141"/>
      <c r="E2069" s="141"/>
      <c r="F2069" s="141"/>
      <c r="G2069" s="141"/>
      <c r="H2069" s="141"/>
      <c r="I2069" s="141"/>
      <c r="J2069" s="141"/>
      <c r="K2069" s="141"/>
    </row>
    <row r="2070" spans="1:11" ht="13.5" hidden="1" thickBot="1">
      <c r="A2070" s="104" t="s">
        <v>8</v>
      </c>
      <c r="B2070" s="596" t="s">
        <v>9</v>
      </c>
      <c r="C2070" s="596"/>
      <c r="D2070" s="597"/>
      <c r="E2070" s="598" t="s">
        <v>10</v>
      </c>
      <c r="F2070" s="599"/>
      <c r="G2070" s="600"/>
      <c r="H2070" s="599" t="s">
        <v>11</v>
      </c>
      <c r="I2070" s="604" t="s">
        <v>12</v>
      </c>
      <c r="J2070" s="599" t="s">
        <v>13</v>
      </c>
      <c r="K2070" s="604" t="s">
        <v>14</v>
      </c>
    </row>
    <row r="2071" spans="1:11" ht="13.5" hidden="1" thickBot="1">
      <c r="A2071" s="127" t="s">
        <v>15</v>
      </c>
      <c r="B2071" s="167" t="s">
        <v>16</v>
      </c>
      <c r="C2071" s="168" t="s">
        <v>17</v>
      </c>
      <c r="D2071" s="166" t="s">
        <v>18</v>
      </c>
      <c r="E2071" s="601"/>
      <c r="F2071" s="602"/>
      <c r="G2071" s="603"/>
      <c r="H2071" s="602"/>
      <c r="I2071" s="605"/>
      <c r="J2071" s="602"/>
      <c r="K2071" s="605"/>
    </row>
    <row r="2072" spans="1:11" hidden="1">
      <c r="A2072" s="104"/>
      <c r="B2072" s="103"/>
      <c r="C2072" s="169"/>
      <c r="D2072" s="152"/>
      <c r="E2072" s="145" t="s">
        <v>80</v>
      </c>
      <c r="F2072" s="153"/>
      <c r="G2072" s="152"/>
      <c r="H2072" s="103" t="s">
        <v>83</v>
      </c>
      <c r="I2072" s="104">
        <v>0.1</v>
      </c>
      <c r="J2072" s="129">
        <v>1500</v>
      </c>
      <c r="K2072" s="129">
        <f>J2072*I2072</f>
        <v>150</v>
      </c>
    </row>
    <row r="2073" spans="1:11" hidden="1">
      <c r="A2073" s="131"/>
      <c r="B2073" s="103" t="s">
        <v>368</v>
      </c>
      <c r="C2073" s="169" t="s">
        <v>368</v>
      </c>
      <c r="D2073" s="152" t="s">
        <v>368</v>
      </c>
      <c r="E2073" s="145" t="s">
        <v>368</v>
      </c>
      <c r="F2073" s="153"/>
      <c r="G2073" s="152"/>
      <c r="H2073" s="103" t="s">
        <v>368</v>
      </c>
      <c r="I2073" s="131"/>
      <c r="J2073" s="129" t="s">
        <v>368</v>
      </c>
      <c r="K2073" s="129" t="s">
        <v>368</v>
      </c>
    </row>
    <row r="2074" spans="1:11" hidden="1">
      <c r="A2074" s="131"/>
      <c r="B2074" s="103" t="s">
        <v>368</v>
      </c>
      <c r="C2074" s="169" t="s">
        <v>368</v>
      </c>
      <c r="D2074" s="152" t="s">
        <v>368</v>
      </c>
      <c r="E2074" s="145" t="s">
        <v>368</v>
      </c>
      <c r="F2074" s="153"/>
      <c r="G2074" s="152"/>
      <c r="H2074" s="103" t="s">
        <v>368</v>
      </c>
      <c r="I2074" s="131"/>
      <c r="J2074" s="129" t="s">
        <v>368</v>
      </c>
      <c r="K2074" s="129" t="s">
        <v>368</v>
      </c>
    </row>
    <row r="2075" spans="1:11" hidden="1">
      <c r="A2075" s="131"/>
      <c r="B2075" s="103" t="s">
        <v>368</v>
      </c>
      <c r="C2075" s="169" t="s">
        <v>368</v>
      </c>
      <c r="D2075" s="152" t="s">
        <v>368</v>
      </c>
      <c r="E2075" s="145" t="s">
        <v>368</v>
      </c>
      <c r="F2075" s="153"/>
      <c r="G2075" s="152"/>
      <c r="H2075" s="103" t="s">
        <v>368</v>
      </c>
      <c r="I2075" s="131"/>
      <c r="J2075" s="129" t="s">
        <v>368</v>
      </c>
      <c r="K2075" s="129" t="s">
        <v>368</v>
      </c>
    </row>
    <row r="2076" spans="1:11" ht="13.5" hidden="1" thickBot="1">
      <c r="A2076" s="127"/>
      <c r="B2076" s="124" t="s">
        <v>368</v>
      </c>
      <c r="C2076" s="170" t="s">
        <v>368</v>
      </c>
      <c r="D2076" s="126" t="s">
        <v>368</v>
      </c>
      <c r="E2076" s="146" t="s">
        <v>368</v>
      </c>
      <c r="F2076" s="125"/>
      <c r="G2076" s="126"/>
      <c r="H2076" s="124" t="s">
        <v>368</v>
      </c>
      <c r="I2076" s="127"/>
      <c r="J2076" s="129" t="s">
        <v>368</v>
      </c>
      <c r="K2076" s="129" t="s">
        <v>368</v>
      </c>
    </row>
    <row r="2077" spans="1:11" ht="13.5" hidden="1" thickBot="1">
      <c r="A2077" s="141"/>
      <c r="B2077" s="141"/>
      <c r="C2077" s="141"/>
      <c r="D2077" s="141"/>
      <c r="E2077" s="132" t="s">
        <v>380</v>
      </c>
      <c r="F2077" s="120"/>
      <c r="G2077" s="120"/>
      <c r="H2077" s="120"/>
      <c r="I2077" s="120"/>
      <c r="J2077" s="140"/>
      <c r="K2077" s="135">
        <f>SUM(K2072:K2076)</f>
        <v>150</v>
      </c>
    </row>
    <row r="2078" spans="1:11" ht="13.5" hidden="1" thickBot="1">
      <c r="A2078" s="141"/>
      <c r="B2078" s="141"/>
      <c r="C2078" s="141"/>
      <c r="D2078" s="141"/>
      <c r="E2078" s="132" t="s">
        <v>370</v>
      </c>
      <c r="F2078" s="120"/>
      <c r="G2078" s="120"/>
      <c r="H2078" s="137"/>
      <c r="I2078" s="137"/>
      <c r="J2078" s="140"/>
      <c r="K2078" s="135">
        <f>K2077</f>
        <v>150</v>
      </c>
    </row>
    <row r="2079" spans="1:11" hidden="1">
      <c r="A2079" s="141"/>
      <c r="B2079" s="141"/>
      <c r="C2079" s="141"/>
      <c r="D2079" s="141"/>
      <c r="E2079" s="119"/>
      <c r="F2079" s="119"/>
      <c r="G2079" s="119"/>
      <c r="H2079" s="119"/>
      <c r="I2079" s="119"/>
      <c r="J2079" s="148"/>
      <c r="K2079" s="149"/>
    </row>
    <row r="2080" spans="1:11" ht="13.5" hidden="1" thickBot="1">
      <c r="A2080" s="142" t="s">
        <v>371</v>
      </c>
      <c r="B2080" s="141"/>
      <c r="C2080" s="141"/>
      <c r="D2080" s="141"/>
      <c r="E2080" s="141"/>
      <c r="F2080" s="141"/>
      <c r="G2080" s="141"/>
      <c r="H2080" s="141"/>
      <c r="I2080" s="141"/>
      <c r="J2080" s="141"/>
      <c r="K2080" s="141"/>
    </row>
    <row r="2081" spans="1:11" ht="13.5" hidden="1" thickBot="1">
      <c r="A2081" s="104" t="s">
        <v>8</v>
      </c>
      <c r="B2081" s="596" t="s">
        <v>9</v>
      </c>
      <c r="C2081" s="596"/>
      <c r="D2081" s="597"/>
      <c r="E2081" s="598" t="s">
        <v>10</v>
      </c>
      <c r="F2081" s="600"/>
      <c r="G2081" s="622" t="s">
        <v>372</v>
      </c>
      <c r="H2081" s="604" t="s">
        <v>373</v>
      </c>
      <c r="I2081" s="604" t="s">
        <v>374</v>
      </c>
      <c r="J2081" s="604" t="s">
        <v>28</v>
      </c>
      <c r="K2081" s="604" t="s">
        <v>13</v>
      </c>
    </row>
    <row r="2082" spans="1:11" ht="13.5" hidden="1" thickBot="1">
      <c r="A2082" s="127" t="s">
        <v>15</v>
      </c>
      <c r="B2082" s="167" t="s">
        <v>16</v>
      </c>
      <c r="C2082" s="168" t="s">
        <v>17</v>
      </c>
      <c r="D2082" s="166" t="s">
        <v>18</v>
      </c>
      <c r="E2082" s="601"/>
      <c r="F2082" s="603"/>
      <c r="G2082" s="629"/>
      <c r="H2082" s="605"/>
      <c r="I2082" s="605"/>
      <c r="J2082" s="605"/>
      <c r="K2082" s="605"/>
    </row>
    <row r="2083" spans="1:11" hidden="1">
      <c r="A2083" s="104"/>
      <c r="B2083" s="121"/>
      <c r="C2083" s="171"/>
      <c r="D2083" s="123"/>
      <c r="E2083" s="145" t="s">
        <v>444</v>
      </c>
      <c r="F2083" s="123"/>
      <c r="G2083" s="123">
        <v>0.1</v>
      </c>
      <c r="H2083" s="122">
        <v>40</v>
      </c>
      <c r="I2083" s="104">
        <v>4</v>
      </c>
      <c r="J2083" s="172">
        <v>10</v>
      </c>
      <c r="K2083" s="129">
        <f>J2083*I2083*H2083</f>
        <v>1600</v>
      </c>
    </row>
    <row r="2084" spans="1:11" hidden="1">
      <c r="A2084" s="131"/>
      <c r="B2084" s="103"/>
      <c r="C2084" s="169"/>
      <c r="D2084" s="152"/>
      <c r="E2084" s="145"/>
      <c r="F2084" s="152"/>
      <c r="G2084" s="152"/>
      <c r="H2084" s="153"/>
      <c r="I2084" s="131"/>
      <c r="J2084" s="149"/>
      <c r="K2084" s="129"/>
    </row>
    <row r="2085" spans="1:11" hidden="1">
      <c r="A2085" s="131"/>
      <c r="B2085" s="103"/>
      <c r="C2085" s="169"/>
      <c r="D2085" s="152"/>
      <c r="E2085" s="145"/>
      <c r="F2085" s="152"/>
      <c r="G2085" s="152"/>
      <c r="H2085" s="153"/>
      <c r="I2085" s="131"/>
      <c r="J2085" s="149"/>
      <c r="K2085" s="129"/>
    </row>
    <row r="2086" spans="1:11" hidden="1">
      <c r="A2086" s="131"/>
      <c r="B2086" s="103"/>
      <c r="C2086" s="169"/>
      <c r="D2086" s="152"/>
      <c r="E2086" s="145"/>
      <c r="F2086" s="152"/>
      <c r="G2086" s="152"/>
      <c r="H2086" s="153"/>
      <c r="I2086" s="131"/>
      <c r="J2086" s="149"/>
      <c r="K2086" s="129"/>
    </row>
    <row r="2087" spans="1:11" hidden="1">
      <c r="A2087" s="131"/>
      <c r="B2087" s="103"/>
      <c r="C2087" s="169"/>
      <c r="D2087" s="152"/>
      <c r="E2087" s="145"/>
      <c r="F2087" s="152"/>
      <c r="G2087" s="152"/>
      <c r="H2087" s="153"/>
      <c r="I2087" s="131"/>
      <c r="J2087" s="149"/>
      <c r="K2087" s="129"/>
    </row>
    <row r="2088" spans="1:11" ht="13.5" hidden="1" thickBot="1">
      <c r="A2088" s="127"/>
      <c r="B2088" s="124" t="s">
        <v>368</v>
      </c>
      <c r="C2088" s="170" t="s">
        <v>368</v>
      </c>
      <c r="D2088" s="126" t="s">
        <v>368</v>
      </c>
      <c r="E2088" s="146" t="s">
        <v>368</v>
      </c>
      <c r="F2088" s="126"/>
      <c r="G2088" s="126"/>
      <c r="H2088" s="153"/>
      <c r="I2088" s="131"/>
      <c r="J2088" s="149"/>
      <c r="K2088" s="129" t="s">
        <v>368</v>
      </c>
    </row>
    <row r="2089" spans="1:11" ht="13.5" hidden="1" thickBot="1">
      <c r="A2089" s="141"/>
      <c r="B2089" s="141"/>
      <c r="C2089" s="141"/>
      <c r="D2089" s="141"/>
      <c r="E2089" s="132" t="s">
        <v>375</v>
      </c>
      <c r="F2089" s="120"/>
      <c r="G2089" s="120"/>
      <c r="H2089" s="137"/>
      <c r="I2089" s="137"/>
      <c r="J2089" s="140"/>
      <c r="K2089" s="135">
        <f>SUM(K2083:K2087)</f>
        <v>1600</v>
      </c>
    </row>
    <row r="2090" spans="1:11" ht="13.5" hidden="1" thickBot="1">
      <c r="A2090" s="141"/>
      <c r="B2090" s="141"/>
      <c r="C2090" s="141"/>
      <c r="D2090" s="141"/>
      <c r="E2090" s="132" t="s">
        <v>376</v>
      </c>
      <c r="F2090" s="120"/>
      <c r="G2090" s="120"/>
      <c r="H2090" s="137"/>
      <c r="I2090" s="137"/>
      <c r="J2090" s="140"/>
      <c r="K2090" s="135">
        <f>K2089</f>
        <v>1600</v>
      </c>
    </row>
    <row r="2091" spans="1:11" hidden="1">
      <c r="A2091" s="141"/>
      <c r="B2091" s="141"/>
      <c r="C2091" s="141"/>
      <c r="D2091" s="141"/>
      <c r="E2091" s="119"/>
      <c r="F2091" s="119"/>
      <c r="G2091" s="119"/>
      <c r="H2091" s="119"/>
      <c r="I2091" s="119"/>
      <c r="J2091" s="119"/>
      <c r="K2091" s="119"/>
    </row>
    <row r="2092" spans="1:11" ht="13.5" hidden="1" thickBot="1">
      <c r="A2092" s="142" t="s">
        <v>26</v>
      </c>
      <c r="B2092" s="141"/>
      <c r="C2092" s="141"/>
      <c r="D2092" s="141"/>
      <c r="E2092" s="141"/>
      <c r="F2092" s="141"/>
      <c r="G2092" s="141"/>
      <c r="H2092" s="141"/>
      <c r="I2092" s="141"/>
      <c r="J2092" s="141"/>
      <c r="K2092" s="141"/>
    </row>
    <row r="2093" spans="1:11" ht="13.5" hidden="1" thickBot="1">
      <c r="A2093" s="104" t="s">
        <v>8</v>
      </c>
      <c r="B2093" s="596" t="s">
        <v>9</v>
      </c>
      <c r="C2093" s="596"/>
      <c r="D2093" s="597"/>
      <c r="E2093" s="598" t="s">
        <v>10</v>
      </c>
      <c r="F2093" s="599"/>
      <c r="G2093" s="600"/>
      <c r="H2093" s="599" t="s">
        <v>11</v>
      </c>
      <c r="I2093" s="604" t="s">
        <v>27</v>
      </c>
      <c r="J2093" s="599" t="s">
        <v>28</v>
      </c>
      <c r="K2093" s="604" t="s">
        <v>14</v>
      </c>
    </row>
    <row r="2094" spans="1:11" ht="13.5" hidden="1" thickBot="1">
      <c r="A2094" s="127" t="s">
        <v>15</v>
      </c>
      <c r="B2094" s="167" t="s">
        <v>16</v>
      </c>
      <c r="C2094" s="168" t="s">
        <v>17</v>
      </c>
      <c r="D2094" s="166" t="s">
        <v>18</v>
      </c>
      <c r="E2094" s="601"/>
      <c r="F2094" s="602"/>
      <c r="G2094" s="603"/>
      <c r="H2094" s="602"/>
      <c r="I2094" s="605"/>
      <c r="J2094" s="602"/>
      <c r="K2094" s="605"/>
    </row>
    <row r="2095" spans="1:11" hidden="1">
      <c r="A2095" s="104"/>
      <c r="B2095" s="103"/>
      <c r="C2095" s="169"/>
      <c r="D2095" s="152"/>
      <c r="E2095" s="145" t="s">
        <v>431</v>
      </c>
      <c r="F2095" s="153"/>
      <c r="G2095" s="152"/>
      <c r="H2095" s="103" t="s">
        <v>178</v>
      </c>
      <c r="I2095" s="104">
        <v>0.1</v>
      </c>
      <c r="J2095" s="129">
        <v>11605</v>
      </c>
      <c r="K2095" s="129">
        <f>J2095*I2095</f>
        <v>1160.5</v>
      </c>
    </row>
    <row r="2096" spans="1:11" hidden="1">
      <c r="A2096" s="131"/>
      <c r="B2096" s="103"/>
      <c r="C2096" s="169"/>
      <c r="D2096" s="152"/>
      <c r="E2096" s="145"/>
      <c r="F2096" s="153"/>
      <c r="G2096" s="152"/>
      <c r="H2096" s="103"/>
      <c r="I2096" s="131"/>
      <c r="J2096" s="129"/>
      <c r="K2096" s="129"/>
    </row>
    <row r="2097" spans="1:11" hidden="1">
      <c r="A2097" s="131"/>
      <c r="B2097" s="103"/>
      <c r="C2097" s="169"/>
      <c r="D2097" s="152"/>
      <c r="E2097" s="145"/>
      <c r="F2097" s="153"/>
      <c r="G2097" s="152"/>
      <c r="H2097" s="103"/>
      <c r="I2097" s="131"/>
      <c r="J2097" s="129"/>
      <c r="K2097" s="129"/>
    </row>
    <row r="2098" spans="1:11" hidden="1">
      <c r="A2098" s="131"/>
      <c r="B2098" s="103" t="s">
        <v>368</v>
      </c>
      <c r="C2098" s="169" t="s">
        <v>368</v>
      </c>
      <c r="D2098" s="152" t="s">
        <v>368</v>
      </c>
      <c r="E2098" s="145" t="s">
        <v>368</v>
      </c>
      <c r="F2098" s="153"/>
      <c r="G2098" s="152"/>
      <c r="H2098" s="103" t="s">
        <v>368</v>
      </c>
      <c r="I2098" s="131"/>
      <c r="J2098" s="129" t="s">
        <v>368</v>
      </c>
      <c r="K2098" s="129" t="s">
        <v>368</v>
      </c>
    </row>
    <row r="2099" spans="1:11" hidden="1">
      <c r="A2099" s="131"/>
      <c r="B2099" s="103" t="s">
        <v>368</v>
      </c>
      <c r="C2099" s="169" t="s">
        <v>368</v>
      </c>
      <c r="D2099" s="152" t="s">
        <v>368</v>
      </c>
      <c r="E2099" s="145" t="s">
        <v>368</v>
      </c>
      <c r="F2099" s="153"/>
      <c r="G2099" s="152"/>
      <c r="H2099" s="103" t="s">
        <v>368</v>
      </c>
      <c r="I2099" s="131"/>
      <c r="J2099" s="129" t="s">
        <v>368</v>
      </c>
      <c r="K2099" s="129" t="s">
        <v>368</v>
      </c>
    </row>
    <row r="2100" spans="1:11" hidden="1">
      <c r="A2100" s="131"/>
      <c r="B2100" s="103" t="s">
        <v>368</v>
      </c>
      <c r="C2100" s="169" t="s">
        <v>368</v>
      </c>
      <c r="D2100" s="152" t="s">
        <v>368</v>
      </c>
      <c r="E2100" s="145" t="s">
        <v>368</v>
      </c>
      <c r="F2100" s="153"/>
      <c r="G2100" s="152"/>
      <c r="H2100" s="103" t="s">
        <v>368</v>
      </c>
      <c r="I2100" s="131"/>
      <c r="J2100" s="129" t="s">
        <v>368</v>
      </c>
      <c r="K2100" s="129" t="s">
        <v>368</v>
      </c>
    </row>
    <row r="2101" spans="1:11" hidden="1">
      <c r="A2101" s="131"/>
      <c r="B2101" s="103" t="s">
        <v>368</v>
      </c>
      <c r="C2101" s="169" t="s">
        <v>368</v>
      </c>
      <c r="D2101" s="152" t="s">
        <v>368</v>
      </c>
      <c r="E2101" s="145" t="s">
        <v>368</v>
      </c>
      <c r="F2101" s="153"/>
      <c r="G2101" s="152"/>
      <c r="H2101" s="103" t="s">
        <v>368</v>
      </c>
      <c r="I2101" s="131"/>
      <c r="J2101" s="129" t="s">
        <v>368</v>
      </c>
      <c r="K2101" s="129" t="s">
        <v>368</v>
      </c>
    </row>
    <row r="2102" spans="1:11" hidden="1">
      <c r="A2102" s="131"/>
      <c r="B2102" s="103" t="s">
        <v>368</v>
      </c>
      <c r="C2102" s="169" t="s">
        <v>368</v>
      </c>
      <c r="D2102" s="152" t="s">
        <v>368</v>
      </c>
      <c r="E2102" s="145" t="s">
        <v>368</v>
      </c>
      <c r="F2102" s="153"/>
      <c r="G2102" s="152"/>
      <c r="H2102" s="103" t="s">
        <v>368</v>
      </c>
      <c r="I2102" s="131"/>
      <c r="J2102" s="129" t="s">
        <v>368</v>
      </c>
      <c r="K2102" s="129" t="s">
        <v>368</v>
      </c>
    </row>
    <row r="2103" spans="1:11" hidden="1">
      <c r="A2103" s="131"/>
      <c r="B2103" s="103" t="s">
        <v>368</v>
      </c>
      <c r="C2103" s="169" t="s">
        <v>368</v>
      </c>
      <c r="D2103" s="152" t="s">
        <v>368</v>
      </c>
      <c r="E2103" s="145" t="s">
        <v>368</v>
      </c>
      <c r="F2103" s="153"/>
      <c r="G2103" s="152"/>
      <c r="H2103" s="103" t="s">
        <v>368</v>
      </c>
      <c r="I2103" s="131"/>
      <c r="J2103" s="129" t="s">
        <v>368</v>
      </c>
      <c r="K2103" s="129" t="s">
        <v>368</v>
      </c>
    </row>
    <row r="2104" spans="1:11" ht="13.5" hidden="1" thickBot="1">
      <c r="A2104" s="127"/>
      <c r="B2104" s="124" t="s">
        <v>368</v>
      </c>
      <c r="C2104" s="170" t="s">
        <v>368</v>
      </c>
      <c r="D2104" s="126" t="s">
        <v>368</v>
      </c>
      <c r="E2104" s="146" t="s">
        <v>368</v>
      </c>
      <c r="F2104" s="125"/>
      <c r="G2104" s="126"/>
      <c r="H2104" s="124" t="s">
        <v>368</v>
      </c>
      <c r="I2104" s="127"/>
      <c r="J2104" s="155" t="s">
        <v>368</v>
      </c>
      <c r="K2104" s="155" t="s">
        <v>368</v>
      </c>
    </row>
    <row r="2105" spans="1:11" ht="13.5" hidden="1" thickBot="1">
      <c r="A2105" s="141"/>
      <c r="B2105" s="141"/>
      <c r="C2105" s="141"/>
      <c r="D2105" s="141"/>
      <c r="E2105" s="132" t="s">
        <v>29</v>
      </c>
      <c r="F2105" s="120"/>
      <c r="G2105" s="120"/>
      <c r="H2105" s="120"/>
      <c r="I2105" s="120"/>
      <c r="J2105" s="134"/>
      <c r="K2105" s="155">
        <f>SUM(K2095:K2099)</f>
        <v>1160.5</v>
      </c>
    </row>
    <row r="2106" spans="1:11" ht="13.5" hidden="1" thickBot="1">
      <c r="A2106" s="141"/>
      <c r="B2106" s="141"/>
      <c r="C2106" s="141"/>
      <c r="D2106" s="141"/>
      <c r="E2106" s="132" t="s">
        <v>30</v>
      </c>
      <c r="F2106" s="120"/>
      <c r="G2106" s="120"/>
      <c r="H2106" s="137"/>
      <c r="I2106" s="137"/>
      <c r="J2106" s="140"/>
      <c r="K2106" s="135">
        <f>K2105</f>
        <v>1160.5</v>
      </c>
    </row>
    <row r="2107" spans="1:11" ht="13.5" hidden="1" thickBot="1">
      <c r="A2107" s="141"/>
      <c r="B2107" s="141"/>
      <c r="C2107" s="141"/>
      <c r="D2107" s="141"/>
      <c r="E2107" s="141"/>
      <c r="F2107" s="141"/>
      <c r="G2107" s="141"/>
      <c r="H2107" s="141"/>
      <c r="I2107" s="141"/>
      <c r="J2107" s="139"/>
      <c r="K2107" s="156"/>
    </row>
    <row r="2108" spans="1:11" ht="13.5" hidden="1" thickBot="1">
      <c r="A2108" s="141"/>
      <c r="B2108" s="141"/>
      <c r="C2108" s="141"/>
      <c r="D2108" s="141"/>
      <c r="E2108" s="174" t="s">
        <v>31</v>
      </c>
      <c r="F2108" s="175"/>
      <c r="G2108" s="175"/>
      <c r="H2108" s="175"/>
      <c r="I2108" s="175"/>
      <c r="J2108" s="612">
        <f>K2106+K2090+K2078+K2067</f>
        <v>14173.85</v>
      </c>
      <c r="K2108" s="613"/>
    </row>
    <row r="2109" spans="1:11" ht="13.5" hidden="1" thickBot="1">
      <c r="A2109" s="141"/>
      <c r="B2109" s="141"/>
      <c r="C2109" s="141"/>
      <c r="D2109" s="141"/>
      <c r="E2109" s="112" t="s">
        <v>32</v>
      </c>
      <c r="F2109" s="157"/>
      <c r="G2109" s="157"/>
      <c r="H2109" s="158">
        <v>0.35</v>
      </c>
      <c r="I2109" s="157"/>
      <c r="J2109" s="612">
        <f>J2108*0.3</f>
        <v>4252.1549999999997</v>
      </c>
      <c r="K2109" s="613"/>
    </row>
    <row r="2110" spans="1:11" ht="13.5" hidden="1" thickBot="1">
      <c r="A2110" s="141"/>
      <c r="B2110" s="141"/>
      <c r="C2110" s="141"/>
      <c r="D2110" s="141"/>
      <c r="E2110" s="160" t="s">
        <v>33</v>
      </c>
      <c r="F2110" s="161"/>
      <c r="G2110" s="161"/>
      <c r="H2110" s="161"/>
      <c r="I2110" s="161"/>
      <c r="J2110" s="612">
        <f>J2109+J2108</f>
        <v>18426.005000000001</v>
      </c>
      <c r="K2110" s="613"/>
    </row>
    <row r="2111" spans="1:11" hidden="1"/>
    <row r="2112" spans="1:11" ht="13.5" hidden="1" thickBot="1"/>
    <row r="2113" spans="1:11" ht="18" hidden="1">
      <c r="A2113" s="630"/>
      <c r="B2113" s="631"/>
      <c r="C2113" s="632"/>
      <c r="D2113" s="639" t="s">
        <v>0</v>
      </c>
      <c r="E2113" s="640"/>
      <c r="F2113" s="640"/>
      <c r="G2113" s="640"/>
      <c r="H2113" s="640"/>
      <c r="I2113" s="640"/>
      <c r="J2113" s="640"/>
      <c r="K2113" s="640"/>
    </row>
    <row r="2114" spans="1:11" ht="13.5" hidden="1" thickBot="1">
      <c r="A2114" s="633"/>
      <c r="B2114" s="634"/>
      <c r="C2114" s="635"/>
      <c r="D2114" s="106"/>
      <c r="E2114" s="107"/>
      <c r="F2114" s="107"/>
      <c r="G2114" s="107"/>
      <c r="H2114" s="107"/>
      <c r="I2114" s="107"/>
      <c r="J2114" s="107"/>
      <c r="K2114" s="107"/>
    </row>
    <row r="2115" spans="1:11" ht="15" hidden="1" thickBot="1">
      <c r="A2115" s="633"/>
      <c r="B2115" s="634"/>
      <c r="C2115" s="635"/>
      <c r="D2115" s="641" t="str">
        <f>D2046</f>
        <v>MUNICIPIO DE RIONEGRO</v>
      </c>
      <c r="E2115" s="642"/>
      <c r="F2115" s="642"/>
      <c r="G2115" s="642"/>
      <c r="H2115" s="642"/>
      <c r="I2115" s="642"/>
      <c r="J2115" s="643"/>
      <c r="K2115" s="108" t="s">
        <v>1</v>
      </c>
    </row>
    <row r="2116" spans="1:11" ht="13.5" hidden="1" thickBot="1">
      <c r="A2116" s="636"/>
      <c r="B2116" s="637"/>
      <c r="C2116" s="638"/>
      <c r="D2116" s="644" t="str">
        <f>D2047</f>
        <v xml:space="preserve">REPOSICION SISTEMA DE ACUEDUCTO  CORREGIMIENTO LLANO DE PALMAS
</v>
      </c>
      <c r="E2116" s="645"/>
      <c r="F2116" s="645"/>
      <c r="G2116" s="645"/>
      <c r="H2116" s="645"/>
      <c r="I2116" s="645"/>
      <c r="J2116" s="646"/>
      <c r="K2116" s="109" t="e">
        <f>#REF!</f>
        <v>#REF!</v>
      </c>
    </row>
    <row r="2117" spans="1:11" ht="13.5" hidden="1" thickBot="1">
      <c r="A2117" s="647" t="s">
        <v>233</v>
      </c>
      <c r="B2117" s="626"/>
      <c r="C2117" s="624">
        <f>'[8]APU''s'!C5258</f>
        <v>0</v>
      </c>
      <c r="D2117" s="624"/>
      <c r="E2117" s="624"/>
      <c r="F2117" s="624"/>
      <c r="G2117" s="625"/>
      <c r="H2117" s="626"/>
      <c r="I2117" s="626"/>
      <c r="J2117" s="163"/>
      <c r="K2117" s="111" t="s">
        <v>3</v>
      </c>
    </row>
    <row r="2118" spans="1:11" ht="13.5" hidden="1" thickBot="1">
      <c r="A2118" s="112" t="s">
        <v>4</v>
      </c>
      <c r="B2118" s="627" t="e">
        <f>Resumen!#REF!</f>
        <v>#REF!</v>
      </c>
      <c r="C2118" s="628"/>
      <c r="D2118" s="112" t="s">
        <v>5</v>
      </c>
      <c r="E2118" s="114"/>
      <c r="F2118" s="115" t="e">
        <f>Resumen!#REF!</f>
        <v>#REF!</v>
      </c>
      <c r="G2118" s="114"/>
      <c r="H2118" s="114"/>
      <c r="I2118" s="114"/>
      <c r="J2118" s="116"/>
      <c r="K2118" s="164" t="s">
        <v>6</v>
      </c>
    </row>
    <row r="2119" spans="1:11" hidden="1">
      <c r="A2119" s="117"/>
      <c r="B2119" s="117"/>
      <c r="C2119" s="117"/>
      <c r="D2119" s="117"/>
      <c r="E2119" s="117"/>
      <c r="F2119" s="117"/>
      <c r="G2119" s="117"/>
      <c r="H2119" s="117"/>
      <c r="I2119" s="117"/>
      <c r="J2119" s="117"/>
      <c r="K2119" s="117"/>
    </row>
    <row r="2120" spans="1:11" ht="13.5" hidden="1" thickBot="1">
      <c r="A2120" s="165" t="s">
        <v>7</v>
      </c>
      <c r="B2120" s="120"/>
      <c r="C2120" s="120"/>
      <c r="D2120" s="120"/>
      <c r="E2120" s="120"/>
      <c r="F2120" s="120"/>
      <c r="G2120" s="120"/>
      <c r="H2120" s="120"/>
      <c r="I2120" s="120"/>
      <c r="J2120" s="120"/>
      <c r="K2120" s="120"/>
    </row>
    <row r="2121" spans="1:11" ht="13.5" hidden="1" thickBot="1">
      <c r="A2121" s="104" t="s">
        <v>8</v>
      </c>
      <c r="B2121" s="596" t="s">
        <v>9</v>
      </c>
      <c r="C2121" s="596"/>
      <c r="D2121" s="597"/>
      <c r="E2121" s="598" t="s">
        <v>10</v>
      </c>
      <c r="F2121" s="599"/>
      <c r="G2121" s="600"/>
      <c r="H2121" s="599" t="s">
        <v>11</v>
      </c>
      <c r="I2121" s="604" t="s">
        <v>12</v>
      </c>
      <c r="J2121" s="599" t="s">
        <v>13</v>
      </c>
      <c r="K2121" s="604" t="s">
        <v>14</v>
      </c>
    </row>
    <row r="2122" spans="1:11" ht="13.5" hidden="1" thickBot="1">
      <c r="A2122" s="127" t="s">
        <v>15</v>
      </c>
      <c r="B2122" s="167" t="s">
        <v>16</v>
      </c>
      <c r="C2122" s="168" t="s">
        <v>17</v>
      </c>
      <c r="D2122" s="166" t="s">
        <v>18</v>
      </c>
      <c r="E2122" s="601"/>
      <c r="F2122" s="602"/>
      <c r="G2122" s="603"/>
      <c r="H2122" s="602"/>
      <c r="I2122" s="605"/>
      <c r="J2122" s="602"/>
      <c r="K2122" s="605"/>
    </row>
    <row r="2123" spans="1:11" hidden="1">
      <c r="A2123" s="104">
        <v>59</v>
      </c>
      <c r="B2123" s="103">
        <v>2</v>
      </c>
      <c r="C2123" s="169">
        <v>59</v>
      </c>
      <c r="D2123" s="152">
        <v>1</v>
      </c>
      <c r="E2123" s="145" t="s">
        <v>445</v>
      </c>
      <c r="F2123" s="153"/>
      <c r="G2123" s="152"/>
      <c r="H2123" s="103" t="s">
        <v>6</v>
      </c>
      <c r="I2123" s="104">
        <v>1</v>
      </c>
      <c r="J2123" s="129">
        <v>4306.7</v>
      </c>
      <c r="K2123" s="129">
        <f>J2123</f>
        <v>4306.7</v>
      </c>
    </row>
    <row r="2124" spans="1:11" hidden="1">
      <c r="A2124" s="131"/>
      <c r="B2124" s="103"/>
      <c r="C2124" s="169"/>
      <c r="D2124" s="152"/>
      <c r="E2124" s="145"/>
      <c r="F2124" s="153"/>
      <c r="G2124" s="152"/>
      <c r="H2124" s="103"/>
      <c r="I2124" s="131"/>
      <c r="J2124" s="129"/>
      <c r="K2124" s="129"/>
    </row>
    <row r="2125" spans="1:11" hidden="1">
      <c r="A2125" s="131"/>
      <c r="B2125" s="103"/>
      <c r="C2125" s="169"/>
      <c r="D2125" s="152"/>
      <c r="E2125" s="145"/>
      <c r="F2125" s="153"/>
      <c r="G2125" s="152"/>
      <c r="H2125" s="103"/>
      <c r="I2125" s="131"/>
      <c r="J2125" s="129"/>
      <c r="K2125" s="129"/>
    </row>
    <row r="2126" spans="1:11" hidden="1">
      <c r="A2126" s="131"/>
      <c r="B2126" s="103"/>
      <c r="C2126" s="169"/>
      <c r="D2126" s="152"/>
      <c r="E2126" s="145"/>
      <c r="F2126" s="153"/>
      <c r="G2126" s="152"/>
      <c r="H2126" s="103"/>
      <c r="I2126" s="131"/>
      <c r="J2126" s="129"/>
      <c r="K2126" s="129"/>
    </row>
    <row r="2127" spans="1:11" hidden="1">
      <c r="A2127" s="131"/>
      <c r="B2127" s="103" t="s">
        <v>368</v>
      </c>
      <c r="C2127" s="169" t="s">
        <v>368</v>
      </c>
      <c r="D2127" s="152" t="s">
        <v>368</v>
      </c>
      <c r="E2127" s="145" t="s">
        <v>368</v>
      </c>
      <c r="F2127" s="153"/>
      <c r="G2127" s="152"/>
      <c r="H2127" s="103" t="s">
        <v>368</v>
      </c>
      <c r="I2127" s="131"/>
      <c r="J2127" s="129" t="s">
        <v>368</v>
      </c>
      <c r="K2127" s="129" t="s">
        <v>368</v>
      </c>
    </row>
    <row r="2128" spans="1:11" hidden="1">
      <c r="A2128" s="131"/>
      <c r="B2128" s="103" t="s">
        <v>368</v>
      </c>
      <c r="C2128" s="169" t="s">
        <v>368</v>
      </c>
      <c r="D2128" s="152" t="s">
        <v>368</v>
      </c>
      <c r="E2128" s="145" t="s">
        <v>368</v>
      </c>
      <c r="F2128" s="153"/>
      <c r="G2128" s="152"/>
      <c r="H2128" s="103" t="s">
        <v>368</v>
      </c>
      <c r="I2128" s="131"/>
      <c r="J2128" s="129" t="s">
        <v>368</v>
      </c>
      <c r="K2128" s="129" t="s">
        <v>368</v>
      </c>
    </row>
    <row r="2129" spans="1:11" hidden="1">
      <c r="A2129" s="131"/>
      <c r="B2129" s="103" t="s">
        <v>368</v>
      </c>
      <c r="C2129" s="169" t="s">
        <v>368</v>
      </c>
      <c r="D2129" s="152" t="s">
        <v>368</v>
      </c>
      <c r="E2129" s="145" t="s">
        <v>368</v>
      </c>
      <c r="F2129" s="153"/>
      <c r="G2129" s="152"/>
      <c r="H2129" s="103" t="s">
        <v>368</v>
      </c>
      <c r="I2129" s="131"/>
      <c r="J2129" s="129" t="s">
        <v>368</v>
      </c>
      <c r="K2129" s="129" t="s">
        <v>368</v>
      </c>
    </row>
    <row r="2130" spans="1:11" hidden="1">
      <c r="A2130" s="131"/>
      <c r="B2130" s="103" t="s">
        <v>368</v>
      </c>
      <c r="C2130" s="169" t="s">
        <v>368</v>
      </c>
      <c r="D2130" s="152" t="s">
        <v>368</v>
      </c>
      <c r="E2130" s="145" t="s">
        <v>368</v>
      </c>
      <c r="F2130" s="153"/>
      <c r="G2130" s="152"/>
      <c r="H2130" s="103" t="s">
        <v>368</v>
      </c>
      <c r="I2130" s="131"/>
      <c r="J2130" s="129" t="s">
        <v>368</v>
      </c>
      <c r="K2130" s="129" t="s">
        <v>368</v>
      </c>
    </row>
    <row r="2131" spans="1:11" hidden="1">
      <c r="A2131" s="131"/>
      <c r="B2131" s="103" t="s">
        <v>368</v>
      </c>
      <c r="C2131" s="169" t="s">
        <v>368</v>
      </c>
      <c r="D2131" s="152" t="s">
        <v>368</v>
      </c>
      <c r="E2131" s="145" t="s">
        <v>368</v>
      </c>
      <c r="F2131" s="153"/>
      <c r="G2131" s="152"/>
      <c r="H2131" s="103" t="s">
        <v>368</v>
      </c>
      <c r="I2131" s="131"/>
      <c r="J2131" s="129" t="s">
        <v>368</v>
      </c>
      <c r="K2131" s="129" t="s">
        <v>368</v>
      </c>
    </row>
    <row r="2132" spans="1:11" ht="13.5" hidden="1" thickBot="1">
      <c r="A2132" s="127"/>
      <c r="B2132" s="124" t="s">
        <v>368</v>
      </c>
      <c r="C2132" s="170" t="s">
        <v>368</v>
      </c>
      <c r="D2132" s="126" t="s">
        <v>368</v>
      </c>
      <c r="E2132" s="146" t="s">
        <v>368</v>
      </c>
      <c r="F2132" s="125"/>
      <c r="G2132" s="126"/>
      <c r="H2132" s="124" t="s">
        <v>368</v>
      </c>
      <c r="I2132" s="127"/>
      <c r="J2132" s="155" t="s">
        <v>368</v>
      </c>
      <c r="K2132" s="155" t="s">
        <v>368</v>
      </c>
    </row>
    <row r="2133" spans="1:11" ht="13.5" hidden="1" thickBot="1">
      <c r="A2133" s="119"/>
      <c r="B2133" s="119"/>
      <c r="C2133" s="119"/>
      <c r="D2133" s="119"/>
      <c r="E2133" s="130" t="s">
        <v>19</v>
      </c>
      <c r="F2133" s="119"/>
      <c r="G2133" s="119"/>
      <c r="H2133" s="120"/>
      <c r="I2133" s="120"/>
      <c r="J2133" s="134"/>
      <c r="K2133" s="155">
        <f>SUM(K2123:K2127)</f>
        <v>4306.7</v>
      </c>
    </row>
    <row r="2134" spans="1:11" ht="13.5" hidden="1" thickBot="1">
      <c r="A2134" s="119"/>
      <c r="B2134" s="119"/>
      <c r="C2134" s="119"/>
      <c r="D2134" s="119"/>
      <c r="E2134" s="136" t="s">
        <v>20</v>
      </c>
      <c r="F2134" s="137"/>
      <c r="G2134" s="137"/>
      <c r="H2134" s="137"/>
      <c r="I2134" s="138">
        <v>0.05</v>
      </c>
      <c r="J2134" s="139"/>
      <c r="K2134" s="135">
        <f>K2133*0.05</f>
        <v>215.33500000000001</v>
      </c>
    </row>
    <row r="2135" spans="1:11" ht="13.5" hidden="1" thickBot="1">
      <c r="A2135" s="119"/>
      <c r="B2135" s="141"/>
      <c r="C2135" s="141"/>
      <c r="D2135" s="141"/>
      <c r="E2135" s="132" t="s">
        <v>21</v>
      </c>
      <c r="F2135" s="120"/>
      <c r="G2135" s="120"/>
      <c r="H2135" s="137"/>
      <c r="I2135" s="137"/>
      <c r="J2135" s="140"/>
      <c r="K2135" s="135">
        <f>K2134+K2133</f>
        <v>4522.0349999999999</v>
      </c>
    </row>
    <row r="2136" spans="1:11" ht="13.5" hidden="1" thickBot="1">
      <c r="A2136" s="119"/>
      <c r="B2136" s="141"/>
      <c r="C2136" s="141"/>
      <c r="D2136" s="141"/>
      <c r="E2136" s="132" t="s">
        <v>22</v>
      </c>
      <c r="F2136" s="120"/>
      <c r="G2136" s="120"/>
      <c r="H2136" s="137"/>
      <c r="I2136" s="137"/>
      <c r="J2136" s="140"/>
      <c r="K2136" s="135">
        <f>K2135</f>
        <v>4522.0349999999999</v>
      </c>
    </row>
    <row r="2137" spans="1:11" hidden="1">
      <c r="A2137" s="119"/>
      <c r="B2137" s="141"/>
      <c r="C2137" s="141"/>
      <c r="D2137" s="141"/>
      <c r="E2137" s="141"/>
      <c r="F2137" s="141"/>
      <c r="G2137" s="141"/>
      <c r="H2137" s="141"/>
      <c r="I2137" s="141"/>
      <c r="J2137" s="141"/>
      <c r="K2137" s="141"/>
    </row>
    <row r="2138" spans="1:11" ht="13.5" hidden="1" thickBot="1">
      <c r="A2138" s="142" t="s">
        <v>369</v>
      </c>
      <c r="B2138" s="141"/>
      <c r="C2138" s="141"/>
      <c r="D2138" s="141"/>
      <c r="E2138" s="141"/>
      <c r="F2138" s="141"/>
      <c r="G2138" s="141"/>
      <c r="H2138" s="141"/>
      <c r="I2138" s="141"/>
      <c r="J2138" s="141"/>
      <c r="K2138" s="141"/>
    </row>
    <row r="2139" spans="1:11" ht="13.5" hidden="1" thickBot="1">
      <c r="A2139" s="104" t="s">
        <v>8</v>
      </c>
      <c r="B2139" s="596" t="s">
        <v>9</v>
      </c>
      <c r="C2139" s="596"/>
      <c r="D2139" s="597"/>
      <c r="E2139" s="598" t="s">
        <v>10</v>
      </c>
      <c r="F2139" s="599"/>
      <c r="G2139" s="600"/>
      <c r="H2139" s="599" t="s">
        <v>11</v>
      </c>
      <c r="I2139" s="604" t="s">
        <v>12</v>
      </c>
      <c r="J2139" s="599" t="s">
        <v>13</v>
      </c>
      <c r="K2139" s="604" t="s">
        <v>14</v>
      </c>
    </row>
    <row r="2140" spans="1:11" ht="13.5" hidden="1" thickBot="1">
      <c r="A2140" s="127" t="s">
        <v>15</v>
      </c>
      <c r="B2140" s="167" t="s">
        <v>16</v>
      </c>
      <c r="C2140" s="168" t="s">
        <v>17</v>
      </c>
      <c r="D2140" s="166" t="s">
        <v>18</v>
      </c>
      <c r="E2140" s="601"/>
      <c r="F2140" s="602"/>
      <c r="G2140" s="603"/>
      <c r="H2140" s="602"/>
      <c r="I2140" s="605"/>
      <c r="J2140" s="602"/>
      <c r="K2140" s="605"/>
    </row>
    <row r="2141" spans="1:11" hidden="1">
      <c r="A2141" s="104"/>
      <c r="B2141" s="103"/>
      <c r="C2141" s="169"/>
      <c r="D2141" s="152"/>
      <c r="E2141" s="145" t="s">
        <v>80</v>
      </c>
      <c r="F2141" s="153"/>
      <c r="G2141" s="152"/>
      <c r="H2141" s="103" t="s">
        <v>83</v>
      </c>
      <c r="I2141" s="104">
        <v>0.1</v>
      </c>
      <c r="J2141" s="129">
        <v>1500</v>
      </c>
      <c r="K2141" s="129">
        <f>J2141*I2141</f>
        <v>150</v>
      </c>
    </row>
    <row r="2142" spans="1:11" hidden="1">
      <c r="A2142" s="131"/>
      <c r="B2142" s="103" t="s">
        <v>368</v>
      </c>
      <c r="C2142" s="169" t="s">
        <v>368</v>
      </c>
      <c r="D2142" s="152" t="s">
        <v>368</v>
      </c>
      <c r="E2142" s="145" t="s">
        <v>368</v>
      </c>
      <c r="F2142" s="153"/>
      <c r="G2142" s="152"/>
      <c r="H2142" s="103" t="s">
        <v>368</v>
      </c>
      <c r="I2142" s="131"/>
      <c r="J2142" s="129" t="s">
        <v>368</v>
      </c>
      <c r="K2142" s="129" t="s">
        <v>368</v>
      </c>
    </row>
    <row r="2143" spans="1:11" hidden="1">
      <c r="A2143" s="131"/>
      <c r="B2143" s="103" t="s">
        <v>368</v>
      </c>
      <c r="C2143" s="169" t="s">
        <v>368</v>
      </c>
      <c r="D2143" s="152" t="s">
        <v>368</v>
      </c>
      <c r="E2143" s="145" t="s">
        <v>368</v>
      </c>
      <c r="F2143" s="153"/>
      <c r="G2143" s="152"/>
      <c r="H2143" s="103" t="s">
        <v>368</v>
      </c>
      <c r="I2143" s="131"/>
      <c r="J2143" s="129" t="s">
        <v>368</v>
      </c>
      <c r="K2143" s="129" t="s">
        <v>368</v>
      </c>
    </row>
    <row r="2144" spans="1:11" hidden="1">
      <c r="A2144" s="131"/>
      <c r="B2144" s="103" t="s">
        <v>368</v>
      </c>
      <c r="C2144" s="169" t="s">
        <v>368</v>
      </c>
      <c r="D2144" s="152" t="s">
        <v>368</v>
      </c>
      <c r="E2144" s="145" t="s">
        <v>368</v>
      </c>
      <c r="F2144" s="153"/>
      <c r="G2144" s="152"/>
      <c r="H2144" s="103" t="s">
        <v>368</v>
      </c>
      <c r="I2144" s="131"/>
      <c r="J2144" s="129" t="s">
        <v>368</v>
      </c>
      <c r="K2144" s="129" t="s">
        <v>368</v>
      </c>
    </row>
    <row r="2145" spans="1:11" ht="13.5" hidden="1" thickBot="1">
      <c r="A2145" s="127"/>
      <c r="B2145" s="124" t="s">
        <v>368</v>
      </c>
      <c r="C2145" s="170" t="s">
        <v>368</v>
      </c>
      <c r="D2145" s="126" t="s">
        <v>368</v>
      </c>
      <c r="E2145" s="146" t="s">
        <v>368</v>
      </c>
      <c r="F2145" s="125"/>
      <c r="G2145" s="126"/>
      <c r="H2145" s="124" t="s">
        <v>368</v>
      </c>
      <c r="I2145" s="127"/>
      <c r="J2145" s="129" t="s">
        <v>368</v>
      </c>
      <c r="K2145" s="129" t="s">
        <v>368</v>
      </c>
    </row>
    <row r="2146" spans="1:11" ht="13.5" hidden="1" thickBot="1">
      <c r="A2146" s="141"/>
      <c r="B2146" s="141"/>
      <c r="C2146" s="141"/>
      <c r="D2146" s="141"/>
      <c r="E2146" s="132" t="s">
        <v>380</v>
      </c>
      <c r="F2146" s="120"/>
      <c r="G2146" s="120"/>
      <c r="H2146" s="120"/>
      <c r="I2146" s="120"/>
      <c r="J2146" s="140"/>
      <c r="K2146" s="135">
        <f>SUM(K2141:K2145)</f>
        <v>150</v>
      </c>
    </row>
    <row r="2147" spans="1:11" ht="13.5" hidden="1" thickBot="1">
      <c r="A2147" s="141"/>
      <c r="B2147" s="141"/>
      <c r="C2147" s="141"/>
      <c r="D2147" s="141"/>
      <c r="E2147" s="132" t="s">
        <v>370</v>
      </c>
      <c r="F2147" s="120"/>
      <c r="G2147" s="120"/>
      <c r="H2147" s="137"/>
      <c r="I2147" s="137"/>
      <c r="J2147" s="140"/>
      <c r="K2147" s="135">
        <f>K2146</f>
        <v>150</v>
      </c>
    </row>
    <row r="2148" spans="1:11" hidden="1">
      <c r="A2148" s="141"/>
      <c r="B2148" s="141"/>
      <c r="C2148" s="141"/>
      <c r="D2148" s="141"/>
      <c r="E2148" s="119"/>
      <c r="F2148" s="119"/>
      <c r="G2148" s="119"/>
      <c r="H2148" s="119"/>
      <c r="I2148" s="119"/>
      <c r="J2148" s="148"/>
      <c r="K2148" s="149"/>
    </row>
    <row r="2149" spans="1:11" ht="13.5" hidden="1" thickBot="1">
      <c r="A2149" s="142" t="s">
        <v>371</v>
      </c>
      <c r="B2149" s="141"/>
      <c r="C2149" s="141"/>
      <c r="D2149" s="141"/>
      <c r="E2149" s="141"/>
      <c r="F2149" s="141"/>
      <c r="G2149" s="141"/>
      <c r="H2149" s="141"/>
      <c r="I2149" s="141"/>
      <c r="J2149" s="141"/>
      <c r="K2149" s="141"/>
    </row>
    <row r="2150" spans="1:11" ht="13.5" hidden="1" thickBot="1">
      <c r="A2150" s="104" t="s">
        <v>8</v>
      </c>
      <c r="B2150" s="596" t="s">
        <v>9</v>
      </c>
      <c r="C2150" s="596"/>
      <c r="D2150" s="597"/>
      <c r="E2150" s="598" t="s">
        <v>10</v>
      </c>
      <c r="F2150" s="600"/>
      <c r="G2150" s="622" t="s">
        <v>372</v>
      </c>
      <c r="H2150" s="604" t="s">
        <v>373</v>
      </c>
      <c r="I2150" s="604" t="s">
        <v>374</v>
      </c>
      <c r="J2150" s="604" t="s">
        <v>28</v>
      </c>
      <c r="K2150" s="604" t="s">
        <v>13</v>
      </c>
    </row>
    <row r="2151" spans="1:11" ht="13.5" hidden="1" thickBot="1">
      <c r="A2151" s="127" t="s">
        <v>15</v>
      </c>
      <c r="B2151" s="167" t="s">
        <v>16</v>
      </c>
      <c r="C2151" s="168" t="s">
        <v>17</v>
      </c>
      <c r="D2151" s="166" t="s">
        <v>18</v>
      </c>
      <c r="E2151" s="601"/>
      <c r="F2151" s="603"/>
      <c r="G2151" s="629"/>
      <c r="H2151" s="605"/>
      <c r="I2151" s="605"/>
      <c r="J2151" s="605"/>
      <c r="K2151" s="605"/>
    </row>
    <row r="2152" spans="1:11" hidden="1">
      <c r="A2152" s="104"/>
      <c r="B2152" s="121"/>
      <c r="C2152" s="171"/>
      <c r="D2152" s="123"/>
      <c r="E2152" s="145" t="s">
        <v>444</v>
      </c>
      <c r="F2152" s="123"/>
      <c r="G2152" s="123">
        <v>0.1</v>
      </c>
      <c r="H2152" s="122">
        <v>40</v>
      </c>
      <c r="I2152" s="104">
        <v>4</v>
      </c>
      <c r="J2152" s="172">
        <v>10</v>
      </c>
      <c r="K2152" s="129">
        <f>J2152*I2152*H2152</f>
        <v>1600</v>
      </c>
    </row>
    <row r="2153" spans="1:11" hidden="1">
      <c r="A2153" s="131"/>
      <c r="B2153" s="103"/>
      <c r="C2153" s="169"/>
      <c r="D2153" s="152"/>
      <c r="E2153" s="145"/>
      <c r="F2153" s="152"/>
      <c r="G2153" s="152"/>
      <c r="H2153" s="153"/>
      <c r="I2153" s="131"/>
      <c r="J2153" s="149"/>
      <c r="K2153" s="129"/>
    </row>
    <row r="2154" spans="1:11" hidden="1">
      <c r="A2154" s="131"/>
      <c r="B2154" s="103"/>
      <c r="C2154" s="169"/>
      <c r="D2154" s="152"/>
      <c r="E2154" s="145"/>
      <c r="F2154" s="152"/>
      <c r="G2154" s="152"/>
      <c r="H2154" s="153"/>
      <c r="I2154" s="131"/>
      <c r="J2154" s="149"/>
      <c r="K2154" s="129"/>
    </row>
    <row r="2155" spans="1:11" hidden="1">
      <c r="A2155" s="131"/>
      <c r="B2155" s="103"/>
      <c r="C2155" s="169"/>
      <c r="D2155" s="152"/>
      <c r="E2155" s="145"/>
      <c r="F2155" s="152"/>
      <c r="G2155" s="152"/>
      <c r="H2155" s="153"/>
      <c r="I2155" s="131"/>
      <c r="J2155" s="149"/>
      <c r="K2155" s="129"/>
    </row>
    <row r="2156" spans="1:11" hidden="1">
      <c r="A2156" s="131"/>
      <c r="B2156" s="103"/>
      <c r="C2156" s="169"/>
      <c r="D2156" s="152"/>
      <c r="E2156" s="145"/>
      <c r="F2156" s="152"/>
      <c r="G2156" s="152"/>
      <c r="H2156" s="153"/>
      <c r="I2156" s="131"/>
      <c r="J2156" s="149"/>
      <c r="K2156" s="129"/>
    </row>
    <row r="2157" spans="1:11" ht="13.5" hidden="1" thickBot="1">
      <c r="A2157" s="127"/>
      <c r="B2157" s="124" t="s">
        <v>368</v>
      </c>
      <c r="C2157" s="170" t="s">
        <v>368</v>
      </c>
      <c r="D2157" s="126" t="s">
        <v>368</v>
      </c>
      <c r="E2157" s="146" t="s">
        <v>368</v>
      </c>
      <c r="F2157" s="126"/>
      <c r="G2157" s="126"/>
      <c r="H2157" s="153"/>
      <c r="I2157" s="131"/>
      <c r="J2157" s="149"/>
      <c r="K2157" s="129" t="s">
        <v>368</v>
      </c>
    </row>
    <row r="2158" spans="1:11" ht="13.5" hidden="1" thickBot="1">
      <c r="A2158" s="141"/>
      <c r="B2158" s="141"/>
      <c r="C2158" s="141"/>
      <c r="D2158" s="141"/>
      <c r="E2158" s="132" t="s">
        <v>375</v>
      </c>
      <c r="F2158" s="120"/>
      <c r="G2158" s="120"/>
      <c r="H2158" s="137"/>
      <c r="I2158" s="137"/>
      <c r="J2158" s="140"/>
      <c r="K2158" s="135">
        <f>SUM(K2152:K2156)</f>
        <v>1600</v>
      </c>
    </row>
    <row r="2159" spans="1:11" ht="13.5" hidden="1" thickBot="1">
      <c r="A2159" s="141"/>
      <c r="B2159" s="141"/>
      <c r="C2159" s="141"/>
      <c r="D2159" s="141"/>
      <c r="E2159" s="132" t="s">
        <v>376</v>
      </c>
      <c r="F2159" s="120"/>
      <c r="G2159" s="120"/>
      <c r="H2159" s="137"/>
      <c r="I2159" s="137"/>
      <c r="J2159" s="140"/>
      <c r="K2159" s="135">
        <f>K2158</f>
        <v>1600</v>
      </c>
    </row>
    <row r="2160" spans="1:11" hidden="1">
      <c r="A2160" s="141"/>
      <c r="B2160" s="141"/>
      <c r="C2160" s="141"/>
      <c r="D2160" s="141"/>
      <c r="E2160" s="119"/>
      <c r="F2160" s="119"/>
      <c r="G2160" s="119"/>
      <c r="H2160" s="119"/>
      <c r="I2160" s="119"/>
      <c r="J2160" s="119"/>
      <c r="K2160" s="119"/>
    </row>
    <row r="2161" spans="1:11" ht="13.5" hidden="1" thickBot="1">
      <c r="A2161" s="142" t="s">
        <v>26</v>
      </c>
      <c r="B2161" s="141"/>
      <c r="C2161" s="141"/>
      <c r="D2161" s="141"/>
      <c r="E2161" s="141"/>
      <c r="F2161" s="141"/>
      <c r="G2161" s="141"/>
      <c r="H2161" s="141"/>
      <c r="I2161" s="141"/>
      <c r="J2161" s="141"/>
      <c r="K2161" s="141"/>
    </row>
    <row r="2162" spans="1:11" ht="13.5" hidden="1" thickBot="1">
      <c r="A2162" s="104" t="s">
        <v>8</v>
      </c>
      <c r="B2162" s="596" t="s">
        <v>9</v>
      </c>
      <c r="C2162" s="596"/>
      <c r="D2162" s="597"/>
      <c r="E2162" s="598" t="s">
        <v>10</v>
      </c>
      <c r="F2162" s="599"/>
      <c r="G2162" s="600"/>
      <c r="H2162" s="599" t="s">
        <v>11</v>
      </c>
      <c r="I2162" s="604" t="s">
        <v>27</v>
      </c>
      <c r="J2162" s="599" t="s">
        <v>28</v>
      </c>
      <c r="K2162" s="604" t="s">
        <v>14</v>
      </c>
    </row>
    <row r="2163" spans="1:11" ht="13.5" hidden="1" thickBot="1">
      <c r="A2163" s="127" t="s">
        <v>15</v>
      </c>
      <c r="B2163" s="167" t="s">
        <v>16</v>
      </c>
      <c r="C2163" s="168" t="s">
        <v>17</v>
      </c>
      <c r="D2163" s="166" t="s">
        <v>18</v>
      </c>
      <c r="E2163" s="601"/>
      <c r="F2163" s="602"/>
      <c r="G2163" s="603"/>
      <c r="H2163" s="602"/>
      <c r="I2163" s="605"/>
      <c r="J2163" s="602"/>
      <c r="K2163" s="605"/>
    </row>
    <row r="2164" spans="1:11" hidden="1">
      <c r="A2164" s="104"/>
      <c r="B2164" s="103"/>
      <c r="C2164" s="169"/>
      <c r="D2164" s="152"/>
      <c r="E2164" s="145" t="s">
        <v>431</v>
      </c>
      <c r="F2164" s="153"/>
      <c r="G2164" s="152"/>
      <c r="H2164" s="103" t="s">
        <v>178</v>
      </c>
      <c r="I2164" s="104">
        <v>0.1</v>
      </c>
      <c r="J2164" s="129">
        <v>11605</v>
      </c>
      <c r="K2164" s="129">
        <f>J2164*I2164</f>
        <v>1160.5</v>
      </c>
    </row>
    <row r="2165" spans="1:11" hidden="1">
      <c r="A2165" s="131"/>
      <c r="B2165" s="103"/>
      <c r="C2165" s="169"/>
      <c r="D2165" s="152"/>
      <c r="E2165" s="145"/>
      <c r="F2165" s="153"/>
      <c r="G2165" s="152"/>
      <c r="H2165" s="103"/>
      <c r="I2165" s="131"/>
      <c r="J2165" s="129"/>
      <c r="K2165" s="129"/>
    </row>
    <row r="2166" spans="1:11" hidden="1">
      <c r="A2166" s="131"/>
      <c r="B2166" s="103"/>
      <c r="C2166" s="169"/>
      <c r="D2166" s="152"/>
      <c r="E2166" s="145"/>
      <c r="F2166" s="153"/>
      <c r="G2166" s="152"/>
      <c r="H2166" s="103"/>
      <c r="I2166" s="131"/>
      <c r="J2166" s="129"/>
      <c r="K2166" s="129"/>
    </row>
    <row r="2167" spans="1:11" hidden="1">
      <c r="A2167" s="131"/>
      <c r="B2167" s="103" t="s">
        <v>368</v>
      </c>
      <c r="C2167" s="169" t="s">
        <v>368</v>
      </c>
      <c r="D2167" s="152" t="s">
        <v>368</v>
      </c>
      <c r="E2167" s="145" t="s">
        <v>368</v>
      </c>
      <c r="F2167" s="153"/>
      <c r="G2167" s="152"/>
      <c r="H2167" s="103" t="s">
        <v>368</v>
      </c>
      <c r="I2167" s="131"/>
      <c r="J2167" s="129" t="s">
        <v>368</v>
      </c>
      <c r="K2167" s="129" t="s">
        <v>368</v>
      </c>
    </row>
    <row r="2168" spans="1:11" hidden="1">
      <c r="A2168" s="131"/>
      <c r="B2168" s="103" t="s">
        <v>368</v>
      </c>
      <c r="C2168" s="169" t="s">
        <v>368</v>
      </c>
      <c r="D2168" s="152" t="s">
        <v>368</v>
      </c>
      <c r="E2168" s="145" t="s">
        <v>368</v>
      </c>
      <c r="F2168" s="153"/>
      <c r="G2168" s="152"/>
      <c r="H2168" s="103" t="s">
        <v>368</v>
      </c>
      <c r="I2168" s="131"/>
      <c r="J2168" s="129" t="s">
        <v>368</v>
      </c>
      <c r="K2168" s="129" t="s">
        <v>368</v>
      </c>
    </row>
    <row r="2169" spans="1:11" hidden="1">
      <c r="A2169" s="131"/>
      <c r="B2169" s="103" t="s">
        <v>368</v>
      </c>
      <c r="C2169" s="169" t="s">
        <v>368</v>
      </c>
      <c r="D2169" s="152" t="s">
        <v>368</v>
      </c>
      <c r="E2169" s="145" t="s">
        <v>368</v>
      </c>
      <c r="F2169" s="153"/>
      <c r="G2169" s="152"/>
      <c r="H2169" s="103" t="s">
        <v>368</v>
      </c>
      <c r="I2169" s="131"/>
      <c r="J2169" s="129" t="s">
        <v>368</v>
      </c>
      <c r="K2169" s="129" t="s">
        <v>368</v>
      </c>
    </row>
    <row r="2170" spans="1:11" hidden="1">
      <c r="A2170" s="131"/>
      <c r="B2170" s="103" t="s">
        <v>368</v>
      </c>
      <c r="C2170" s="169" t="s">
        <v>368</v>
      </c>
      <c r="D2170" s="152" t="s">
        <v>368</v>
      </c>
      <c r="E2170" s="145" t="s">
        <v>368</v>
      </c>
      <c r="F2170" s="153"/>
      <c r="G2170" s="152"/>
      <c r="H2170" s="103" t="s">
        <v>368</v>
      </c>
      <c r="I2170" s="131"/>
      <c r="J2170" s="129" t="s">
        <v>368</v>
      </c>
      <c r="K2170" s="129" t="s">
        <v>368</v>
      </c>
    </row>
    <row r="2171" spans="1:11" hidden="1">
      <c r="A2171" s="131"/>
      <c r="B2171" s="103" t="s">
        <v>368</v>
      </c>
      <c r="C2171" s="169" t="s">
        <v>368</v>
      </c>
      <c r="D2171" s="152" t="s">
        <v>368</v>
      </c>
      <c r="E2171" s="145" t="s">
        <v>368</v>
      </c>
      <c r="F2171" s="153"/>
      <c r="G2171" s="152"/>
      <c r="H2171" s="103" t="s">
        <v>368</v>
      </c>
      <c r="I2171" s="131"/>
      <c r="J2171" s="129" t="s">
        <v>368</v>
      </c>
      <c r="K2171" s="129" t="s">
        <v>368</v>
      </c>
    </row>
    <row r="2172" spans="1:11" hidden="1">
      <c r="A2172" s="131"/>
      <c r="B2172" s="103" t="s">
        <v>368</v>
      </c>
      <c r="C2172" s="169" t="s">
        <v>368</v>
      </c>
      <c r="D2172" s="152" t="s">
        <v>368</v>
      </c>
      <c r="E2172" s="145" t="s">
        <v>368</v>
      </c>
      <c r="F2172" s="153"/>
      <c r="G2172" s="152"/>
      <c r="H2172" s="103" t="s">
        <v>368</v>
      </c>
      <c r="I2172" s="131"/>
      <c r="J2172" s="129" t="s">
        <v>368</v>
      </c>
      <c r="K2172" s="129" t="s">
        <v>368</v>
      </c>
    </row>
    <row r="2173" spans="1:11" ht="13.5" hidden="1" thickBot="1">
      <c r="A2173" s="127"/>
      <c r="B2173" s="124" t="s">
        <v>368</v>
      </c>
      <c r="C2173" s="170" t="s">
        <v>368</v>
      </c>
      <c r="D2173" s="126" t="s">
        <v>368</v>
      </c>
      <c r="E2173" s="146" t="s">
        <v>368</v>
      </c>
      <c r="F2173" s="125"/>
      <c r="G2173" s="126"/>
      <c r="H2173" s="124" t="s">
        <v>368</v>
      </c>
      <c r="I2173" s="127"/>
      <c r="J2173" s="155" t="s">
        <v>368</v>
      </c>
      <c r="K2173" s="155" t="s">
        <v>368</v>
      </c>
    </row>
    <row r="2174" spans="1:11" ht="13.5" hidden="1" thickBot="1">
      <c r="A2174" s="141"/>
      <c r="B2174" s="141"/>
      <c r="C2174" s="141"/>
      <c r="D2174" s="141"/>
      <c r="E2174" s="132" t="s">
        <v>29</v>
      </c>
      <c r="F2174" s="120"/>
      <c r="G2174" s="120"/>
      <c r="H2174" s="120"/>
      <c r="I2174" s="120"/>
      <c r="J2174" s="134"/>
      <c r="K2174" s="155">
        <f>SUM(K2164:K2168)</f>
        <v>1160.5</v>
      </c>
    </row>
    <row r="2175" spans="1:11" ht="13.5" hidden="1" thickBot="1">
      <c r="A2175" s="141"/>
      <c r="B2175" s="141"/>
      <c r="C2175" s="141"/>
      <c r="D2175" s="141"/>
      <c r="E2175" s="132" t="s">
        <v>30</v>
      </c>
      <c r="F2175" s="120"/>
      <c r="G2175" s="120"/>
      <c r="H2175" s="137"/>
      <c r="I2175" s="137"/>
      <c r="J2175" s="140"/>
      <c r="K2175" s="135">
        <f>K2174</f>
        <v>1160.5</v>
      </c>
    </row>
    <row r="2176" spans="1:11" ht="13.5" hidden="1" thickBot="1">
      <c r="A2176" s="141"/>
      <c r="B2176" s="141"/>
      <c r="C2176" s="141"/>
      <c r="D2176" s="141"/>
      <c r="E2176" s="141"/>
      <c r="F2176" s="141"/>
      <c r="G2176" s="141"/>
      <c r="H2176" s="141"/>
      <c r="I2176" s="141"/>
      <c r="J2176" s="139"/>
      <c r="K2176" s="156"/>
    </row>
    <row r="2177" spans="1:11" ht="13.5" hidden="1" thickBot="1">
      <c r="A2177" s="141"/>
      <c r="B2177" s="141"/>
      <c r="C2177" s="141"/>
      <c r="D2177" s="141"/>
      <c r="E2177" s="174" t="s">
        <v>31</v>
      </c>
      <c r="F2177" s="175"/>
      <c r="G2177" s="175"/>
      <c r="H2177" s="175"/>
      <c r="I2177" s="175"/>
      <c r="J2177" s="612">
        <f>K2175+K2159+K2147+K2136</f>
        <v>7432.5349999999999</v>
      </c>
      <c r="K2177" s="613"/>
    </row>
    <row r="2178" spans="1:11" ht="13.5" hidden="1" thickBot="1">
      <c r="A2178" s="141"/>
      <c r="B2178" s="141"/>
      <c r="C2178" s="141"/>
      <c r="D2178" s="141"/>
      <c r="E2178" s="112" t="s">
        <v>32</v>
      </c>
      <c r="F2178" s="157"/>
      <c r="G2178" s="157"/>
      <c r="H2178" s="158">
        <v>0.35</v>
      </c>
      <c r="I2178" s="157"/>
      <c r="J2178" s="612">
        <f>J2177*0.3</f>
        <v>2229.7604999999999</v>
      </c>
      <c r="K2178" s="613"/>
    </row>
    <row r="2179" spans="1:11" ht="13.5" hidden="1" thickBot="1">
      <c r="A2179" s="141"/>
      <c r="B2179" s="141"/>
      <c r="C2179" s="141"/>
      <c r="D2179" s="141"/>
      <c r="E2179" s="160" t="s">
        <v>33</v>
      </c>
      <c r="F2179" s="161"/>
      <c r="G2179" s="161"/>
      <c r="H2179" s="161"/>
      <c r="I2179" s="161"/>
      <c r="J2179" s="612">
        <f>J2178+J2177</f>
        <v>9662.2955000000002</v>
      </c>
      <c r="K2179" s="613"/>
    </row>
    <row r="2180" spans="1:11" ht="13.5" hidden="1" thickBot="1"/>
    <row r="2181" spans="1:11" ht="18" hidden="1">
      <c r="A2181" s="630"/>
      <c r="B2181" s="631"/>
      <c r="C2181" s="632"/>
      <c r="D2181" s="639" t="s">
        <v>0</v>
      </c>
      <c r="E2181" s="640"/>
      <c r="F2181" s="640"/>
      <c r="G2181" s="640"/>
      <c r="H2181" s="640"/>
      <c r="I2181" s="640"/>
      <c r="J2181" s="640"/>
      <c r="K2181" s="640"/>
    </row>
    <row r="2182" spans="1:11" ht="13.5" hidden="1" thickBot="1">
      <c r="A2182" s="633"/>
      <c r="B2182" s="634"/>
      <c r="C2182" s="635"/>
      <c r="D2182" s="106"/>
      <c r="E2182" s="107"/>
      <c r="F2182" s="107"/>
      <c r="G2182" s="107"/>
      <c r="H2182" s="107"/>
      <c r="I2182" s="107"/>
      <c r="J2182" s="107"/>
      <c r="K2182" s="107"/>
    </row>
    <row r="2183" spans="1:11" ht="15" hidden="1" thickBot="1">
      <c r="A2183" s="633"/>
      <c r="B2183" s="634"/>
      <c r="C2183" s="635"/>
      <c r="D2183" s="641" t="str">
        <f>D2115</f>
        <v>MUNICIPIO DE RIONEGRO</v>
      </c>
      <c r="E2183" s="642"/>
      <c r="F2183" s="642"/>
      <c r="G2183" s="642"/>
      <c r="H2183" s="642"/>
      <c r="I2183" s="642"/>
      <c r="J2183" s="643"/>
      <c r="K2183" s="108" t="s">
        <v>1</v>
      </c>
    </row>
    <row r="2184" spans="1:11" ht="13.5" hidden="1" thickBot="1">
      <c r="A2184" s="636"/>
      <c r="B2184" s="637"/>
      <c r="C2184" s="638"/>
      <c r="D2184" s="644" t="str">
        <f>D2116</f>
        <v xml:space="preserve">REPOSICION SISTEMA DE ACUEDUCTO  CORREGIMIENTO LLANO DE PALMAS
</v>
      </c>
      <c r="E2184" s="645"/>
      <c r="F2184" s="645"/>
      <c r="G2184" s="645"/>
      <c r="H2184" s="645"/>
      <c r="I2184" s="645"/>
      <c r="J2184" s="646"/>
      <c r="K2184" s="109" t="str">
        <f>K2115</f>
        <v>FECHA</v>
      </c>
    </row>
    <row r="2185" spans="1:11" ht="13.5" hidden="1" thickBot="1">
      <c r="A2185" s="647" t="s">
        <v>233</v>
      </c>
      <c r="B2185" s="626"/>
      <c r="C2185" s="624">
        <f>'[8]APU''s'!C5326</f>
        <v>0</v>
      </c>
      <c r="D2185" s="624"/>
      <c r="E2185" s="624"/>
      <c r="F2185" s="624"/>
      <c r="G2185" s="625"/>
      <c r="H2185" s="626"/>
      <c r="I2185" s="626"/>
      <c r="J2185" s="163"/>
      <c r="K2185" s="111" t="s">
        <v>3</v>
      </c>
    </row>
    <row r="2186" spans="1:11" ht="13.5" hidden="1" thickBot="1">
      <c r="A2186" s="112" t="s">
        <v>4</v>
      </c>
      <c r="B2186" s="627"/>
      <c r="C2186" s="628"/>
      <c r="D2186" s="112" t="s">
        <v>5</v>
      </c>
      <c r="E2186" s="114"/>
      <c r="F2186" s="115" t="e">
        <f>Resumen!#REF!</f>
        <v>#REF!</v>
      </c>
      <c r="G2186" s="114"/>
      <c r="H2186" s="114"/>
      <c r="I2186" s="114"/>
      <c r="J2186" s="116"/>
      <c r="K2186" s="164" t="s">
        <v>6</v>
      </c>
    </row>
    <row r="2187" spans="1:11" hidden="1">
      <c r="A2187" s="117"/>
      <c r="B2187" s="117"/>
      <c r="C2187" s="117"/>
      <c r="D2187" s="117"/>
      <c r="E2187" s="117"/>
      <c r="F2187" s="117"/>
      <c r="G2187" s="117"/>
      <c r="H2187" s="117"/>
      <c r="I2187" s="117"/>
      <c r="J2187" s="117"/>
      <c r="K2187" s="117"/>
    </row>
    <row r="2188" spans="1:11" ht="13.5" hidden="1" thickBot="1">
      <c r="A2188" s="165" t="s">
        <v>7</v>
      </c>
      <c r="B2188" s="120"/>
      <c r="C2188" s="120"/>
      <c r="D2188" s="120"/>
      <c r="E2188" s="120"/>
      <c r="F2188" s="120"/>
      <c r="G2188" s="120"/>
      <c r="H2188" s="120"/>
      <c r="I2188" s="120"/>
      <c r="J2188" s="120"/>
      <c r="K2188" s="120"/>
    </row>
    <row r="2189" spans="1:11" ht="13.5" hidden="1" thickBot="1">
      <c r="A2189" s="104" t="s">
        <v>8</v>
      </c>
      <c r="B2189" s="596" t="s">
        <v>9</v>
      </c>
      <c r="C2189" s="596"/>
      <c r="D2189" s="597"/>
      <c r="E2189" s="598" t="s">
        <v>10</v>
      </c>
      <c r="F2189" s="599"/>
      <c r="G2189" s="600"/>
      <c r="H2189" s="599" t="s">
        <v>11</v>
      </c>
      <c r="I2189" s="604" t="s">
        <v>12</v>
      </c>
      <c r="J2189" s="599" t="s">
        <v>13</v>
      </c>
      <c r="K2189" s="604" t="s">
        <v>14</v>
      </c>
    </row>
    <row r="2190" spans="1:11" ht="13.5" hidden="1" thickBot="1">
      <c r="A2190" s="127" t="s">
        <v>15</v>
      </c>
      <c r="B2190" s="167" t="s">
        <v>16</v>
      </c>
      <c r="C2190" s="168" t="s">
        <v>17</v>
      </c>
      <c r="D2190" s="166" t="s">
        <v>18</v>
      </c>
      <c r="E2190" s="601"/>
      <c r="F2190" s="602"/>
      <c r="G2190" s="603"/>
      <c r="H2190" s="602"/>
      <c r="I2190" s="605"/>
      <c r="J2190" s="602"/>
      <c r="K2190" s="605"/>
    </row>
    <row r="2191" spans="1:11" hidden="1">
      <c r="A2191" s="104">
        <v>59</v>
      </c>
      <c r="B2191" s="103">
        <v>2</v>
      </c>
      <c r="C2191" s="169">
        <v>59</v>
      </c>
      <c r="D2191" s="152">
        <v>1</v>
      </c>
      <c r="E2191" s="145" t="s">
        <v>446</v>
      </c>
      <c r="F2191" s="153"/>
      <c r="G2191" s="152"/>
      <c r="H2191" s="103" t="s">
        <v>6</v>
      </c>
      <c r="I2191" s="104">
        <v>1</v>
      </c>
      <c r="J2191" s="129">
        <v>2974.33</v>
      </c>
      <c r="K2191" s="129">
        <f>J2191</f>
        <v>2974.33</v>
      </c>
    </row>
    <row r="2192" spans="1:11" hidden="1">
      <c r="A2192" s="131"/>
      <c r="B2192" s="103"/>
      <c r="C2192" s="169"/>
      <c r="D2192" s="152"/>
      <c r="E2192" s="145"/>
      <c r="F2192" s="153"/>
      <c r="G2192" s="152"/>
      <c r="H2192" s="103"/>
      <c r="I2192" s="131"/>
      <c r="J2192" s="129"/>
      <c r="K2192" s="129"/>
    </row>
    <row r="2193" spans="1:11" hidden="1">
      <c r="A2193" s="131"/>
      <c r="B2193" s="103"/>
      <c r="C2193" s="169"/>
      <c r="D2193" s="152"/>
      <c r="E2193" s="145"/>
      <c r="F2193" s="153"/>
      <c r="G2193" s="152"/>
      <c r="H2193" s="103"/>
      <c r="I2193" s="131"/>
      <c r="J2193" s="129"/>
      <c r="K2193" s="129"/>
    </row>
    <row r="2194" spans="1:11" hidden="1">
      <c r="A2194" s="131"/>
      <c r="B2194" s="103"/>
      <c r="C2194" s="169"/>
      <c r="D2194" s="152"/>
      <c r="E2194" s="145"/>
      <c r="F2194" s="153"/>
      <c r="G2194" s="152"/>
      <c r="H2194" s="103"/>
      <c r="I2194" s="131"/>
      <c r="J2194" s="129"/>
      <c r="K2194" s="129"/>
    </row>
    <row r="2195" spans="1:11" hidden="1">
      <c r="A2195" s="131"/>
      <c r="B2195" s="103" t="s">
        <v>368</v>
      </c>
      <c r="C2195" s="169" t="s">
        <v>368</v>
      </c>
      <c r="D2195" s="152" t="s">
        <v>368</v>
      </c>
      <c r="E2195" s="145" t="s">
        <v>368</v>
      </c>
      <c r="F2195" s="153"/>
      <c r="G2195" s="152"/>
      <c r="H2195" s="103" t="s">
        <v>368</v>
      </c>
      <c r="I2195" s="131"/>
      <c r="J2195" s="129" t="s">
        <v>368</v>
      </c>
      <c r="K2195" s="129" t="s">
        <v>368</v>
      </c>
    </row>
    <row r="2196" spans="1:11" hidden="1">
      <c r="A2196" s="131"/>
      <c r="B2196" s="103" t="s">
        <v>368</v>
      </c>
      <c r="C2196" s="169" t="s">
        <v>368</v>
      </c>
      <c r="D2196" s="152" t="s">
        <v>368</v>
      </c>
      <c r="E2196" s="145" t="s">
        <v>368</v>
      </c>
      <c r="F2196" s="153"/>
      <c r="G2196" s="152"/>
      <c r="H2196" s="103" t="s">
        <v>368</v>
      </c>
      <c r="I2196" s="131"/>
      <c r="J2196" s="129" t="s">
        <v>368</v>
      </c>
      <c r="K2196" s="129" t="s">
        <v>368</v>
      </c>
    </row>
    <row r="2197" spans="1:11" hidden="1">
      <c r="A2197" s="131"/>
      <c r="B2197" s="103" t="s">
        <v>368</v>
      </c>
      <c r="C2197" s="169" t="s">
        <v>368</v>
      </c>
      <c r="D2197" s="152" t="s">
        <v>368</v>
      </c>
      <c r="E2197" s="145" t="s">
        <v>368</v>
      </c>
      <c r="F2197" s="153"/>
      <c r="G2197" s="152"/>
      <c r="H2197" s="103" t="s">
        <v>368</v>
      </c>
      <c r="I2197" s="131"/>
      <c r="J2197" s="129" t="s">
        <v>368</v>
      </c>
      <c r="K2197" s="129" t="s">
        <v>368</v>
      </c>
    </row>
    <row r="2198" spans="1:11" hidden="1">
      <c r="A2198" s="131"/>
      <c r="B2198" s="103" t="s">
        <v>368</v>
      </c>
      <c r="C2198" s="169" t="s">
        <v>368</v>
      </c>
      <c r="D2198" s="152" t="s">
        <v>368</v>
      </c>
      <c r="E2198" s="145" t="s">
        <v>368</v>
      </c>
      <c r="F2198" s="153"/>
      <c r="G2198" s="152"/>
      <c r="H2198" s="103" t="s">
        <v>368</v>
      </c>
      <c r="I2198" s="131"/>
      <c r="J2198" s="129" t="s">
        <v>368</v>
      </c>
      <c r="K2198" s="129" t="s">
        <v>368</v>
      </c>
    </row>
    <row r="2199" spans="1:11" hidden="1">
      <c r="A2199" s="131"/>
      <c r="B2199" s="103" t="s">
        <v>368</v>
      </c>
      <c r="C2199" s="169" t="s">
        <v>368</v>
      </c>
      <c r="D2199" s="152" t="s">
        <v>368</v>
      </c>
      <c r="E2199" s="145" t="s">
        <v>368</v>
      </c>
      <c r="F2199" s="153"/>
      <c r="G2199" s="152"/>
      <c r="H2199" s="103" t="s">
        <v>368</v>
      </c>
      <c r="I2199" s="131"/>
      <c r="J2199" s="129" t="s">
        <v>368</v>
      </c>
      <c r="K2199" s="129" t="s">
        <v>368</v>
      </c>
    </row>
    <row r="2200" spans="1:11" ht="13.5" hidden="1" thickBot="1">
      <c r="A2200" s="127"/>
      <c r="B2200" s="124" t="s">
        <v>368</v>
      </c>
      <c r="C2200" s="170" t="s">
        <v>368</v>
      </c>
      <c r="D2200" s="126" t="s">
        <v>368</v>
      </c>
      <c r="E2200" s="146" t="s">
        <v>368</v>
      </c>
      <c r="F2200" s="125"/>
      <c r="G2200" s="126"/>
      <c r="H2200" s="124" t="s">
        <v>368</v>
      </c>
      <c r="I2200" s="127"/>
      <c r="J2200" s="155" t="s">
        <v>368</v>
      </c>
      <c r="K2200" s="155" t="s">
        <v>368</v>
      </c>
    </row>
    <row r="2201" spans="1:11" ht="13.5" hidden="1" thickBot="1">
      <c r="A2201" s="119"/>
      <c r="B2201" s="119"/>
      <c r="C2201" s="119"/>
      <c r="D2201" s="119"/>
      <c r="E2201" s="130" t="s">
        <v>19</v>
      </c>
      <c r="F2201" s="119"/>
      <c r="G2201" s="119"/>
      <c r="H2201" s="120"/>
      <c r="I2201" s="120"/>
      <c r="J2201" s="134"/>
      <c r="K2201" s="155">
        <f>SUM(K2191:K2195)</f>
        <v>2974.33</v>
      </c>
    </row>
    <row r="2202" spans="1:11" ht="13.5" hidden="1" thickBot="1">
      <c r="A2202" s="119"/>
      <c r="B2202" s="119"/>
      <c r="C2202" s="119"/>
      <c r="D2202" s="119"/>
      <c r="E2202" s="136" t="s">
        <v>20</v>
      </c>
      <c r="F2202" s="137"/>
      <c r="G2202" s="137"/>
      <c r="H2202" s="137"/>
      <c r="I2202" s="138">
        <v>0.05</v>
      </c>
      <c r="J2202" s="139"/>
      <c r="K2202" s="135">
        <f>K2201*0.05</f>
        <v>148.7165</v>
      </c>
    </row>
    <row r="2203" spans="1:11" ht="13.5" hidden="1" thickBot="1">
      <c r="A2203" s="119"/>
      <c r="B2203" s="141"/>
      <c r="C2203" s="141"/>
      <c r="D2203" s="141"/>
      <c r="E2203" s="132" t="s">
        <v>21</v>
      </c>
      <c r="F2203" s="120"/>
      <c r="G2203" s="120"/>
      <c r="H2203" s="137"/>
      <c r="I2203" s="137"/>
      <c r="J2203" s="140"/>
      <c r="K2203" s="135">
        <f>K2202+K2201</f>
        <v>3123.0464999999999</v>
      </c>
    </row>
    <row r="2204" spans="1:11" ht="13.5" hidden="1" thickBot="1">
      <c r="A2204" s="119"/>
      <c r="B2204" s="141"/>
      <c r="C2204" s="141"/>
      <c r="D2204" s="141"/>
      <c r="E2204" s="132" t="s">
        <v>22</v>
      </c>
      <c r="F2204" s="120"/>
      <c r="G2204" s="120"/>
      <c r="H2204" s="137"/>
      <c r="I2204" s="137"/>
      <c r="J2204" s="140"/>
      <c r="K2204" s="135">
        <f>K2203</f>
        <v>3123.0464999999999</v>
      </c>
    </row>
    <row r="2205" spans="1:11" hidden="1">
      <c r="A2205" s="119"/>
      <c r="B2205" s="141"/>
      <c r="C2205" s="141"/>
      <c r="D2205" s="141"/>
      <c r="E2205" s="141"/>
      <c r="F2205" s="141"/>
      <c r="G2205" s="141"/>
      <c r="H2205" s="141"/>
      <c r="I2205" s="141"/>
      <c r="J2205" s="141"/>
      <c r="K2205" s="141"/>
    </row>
    <row r="2206" spans="1:11" ht="13.5" hidden="1" thickBot="1">
      <c r="A2206" s="142" t="s">
        <v>369</v>
      </c>
      <c r="B2206" s="141"/>
      <c r="C2206" s="141"/>
      <c r="D2206" s="141"/>
      <c r="E2206" s="141"/>
      <c r="F2206" s="141"/>
      <c r="G2206" s="141"/>
      <c r="H2206" s="141"/>
      <c r="I2206" s="141"/>
      <c r="J2206" s="141"/>
      <c r="K2206" s="141"/>
    </row>
    <row r="2207" spans="1:11" ht="13.5" hidden="1" thickBot="1">
      <c r="A2207" s="104" t="s">
        <v>8</v>
      </c>
      <c r="B2207" s="596" t="s">
        <v>9</v>
      </c>
      <c r="C2207" s="596"/>
      <c r="D2207" s="597"/>
      <c r="E2207" s="598" t="s">
        <v>10</v>
      </c>
      <c r="F2207" s="599"/>
      <c r="G2207" s="600"/>
      <c r="H2207" s="599" t="s">
        <v>11</v>
      </c>
      <c r="I2207" s="604" t="s">
        <v>12</v>
      </c>
      <c r="J2207" s="599" t="s">
        <v>13</v>
      </c>
      <c r="K2207" s="604" t="s">
        <v>14</v>
      </c>
    </row>
    <row r="2208" spans="1:11" ht="13.5" hidden="1" thickBot="1">
      <c r="A2208" s="127" t="s">
        <v>15</v>
      </c>
      <c r="B2208" s="167" t="s">
        <v>16</v>
      </c>
      <c r="C2208" s="168" t="s">
        <v>17</v>
      </c>
      <c r="D2208" s="166" t="s">
        <v>18</v>
      </c>
      <c r="E2208" s="601"/>
      <c r="F2208" s="602"/>
      <c r="G2208" s="603"/>
      <c r="H2208" s="602"/>
      <c r="I2208" s="605"/>
      <c r="J2208" s="602"/>
      <c r="K2208" s="605"/>
    </row>
    <row r="2209" spans="1:11" hidden="1">
      <c r="A2209" s="104"/>
      <c r="B2209" s="103"/>
      <c r="C2209" s="169"/>
      <c r="D2209" s="152"/>
      <c r="E2209" s="145" t="s">
        <v>80</v>
      </c>
      <c r="F2209" s="153"/>
      <c r="G2209" s="152"/>
      <c r="H2209" s="103" t="s">
        <v>83</v>
      </c>
      <c r="I2209" s="104">
        <v>0.1</v>
      </c>
      <c r="J2209" s="129">
        <v>1500</v>
      </c>
      <c r="K2209" s="129">
        <f>J2209*I2209</f>
        <v>150</v>
      </c>
    </row>
    <row r="2210" spans="1:11" hidden="1">
      <c r="A2210" s="131"/>
      <c r="B2210" s="103" t="s">
        <v>368</v>
      </c>
      <c r="C2210" s="169" t="s">
        <v>368</v>
      </c>
      <c r="D2210" s="152" t="s">
        <v>368</v>
      </c>
      <c r="E2210" s="145" t="s">
        <v>368</v>
      </c>
      <c r="F2210" s="153"/>
      <c r="G2210" s="152"/>
      <c r="H2210" s="103" t="s">
        <v>368</v>
      </c>
      <c r="I2210" s="131"/>
      <c r="J2210" s="129" t="s">
        <v>368</v>
      </c>
      <c r="K2210" s="129" t="s">
        <v>368</v>
      </c>
    </row>
    <row r="2211" spans="1:11" hidden="1">
      <c r="A2211" s="131"/>
      <c r="B2211" s="103" t="s">
        <v>368</v>
      </c>
      <c r="C2211" s="169" t="s">
        <v>368</v>
      </c>
      <c r="D2211" s="152" t="s">
        <v>368</v>
      </c>
      <c r="E2211" s="145" t="s">
        <v>368</v>
      </c>
      <c r="F2211" s="153"/>
      <c r="G2211" s="152"/>
      <c r="H2211" s="103" t="s">
        <v>368</v>
      </c>
      <c r="I2211" s="131"/>
      <c r="J2211" s="129" t="s">
        <v>368</v>
      </c>
      <c r="K2211" s="129" t="s">
        <v>368</v>
      </c>
    </row>
    <row r="2212" spans="1:11" hidden="1">
      <c r="A2212" s="131"/>
      <c r="B2212" s="103" t="s">
        <v>368</v>
      </c>
      <c r="C2212" s="169" t="s">
        <v>368</v>
      </c>
      <c r="D2212" s="152" t="s">
        <v>368</v>
      </c>
      <c r="E2212" s="145" t="s">
        <v>368</v>
      </c>
      <c r="F2212" s="153"/>
      <c r="G2212" s="152"/>
      <c r="H2212" s="103" t="s">
        <v>368</v>
      </c>
      <c r="I2212" s="131"/>
      <c r="J2212" s="129" t="s">
        <v>368</v>
      </c>
      <c r="K2212" s="129" t="s">
        <v>368</v>
      </c>
    </row>
    <row r="2213" spans="1:11" ht="13.5" hidden="1" thickBot="1">
      <c r="A2213" s="127"/>
      <c r="B2213" s="124" t="s">
        <v>368</v>
      </c>
      <c r="C2213" s="170" t="s">
        <v>368</v>
      </c>
      <c r="D2213" s="126" t="s">
        <v>368</v>
      </c>
      <c r="E2213" s="146" t="s">
        <v>368</v>
      </c>
      <c r="F2213" s="125"/>
      <c r="G2213" s="126"/>
      <c r="H2213" s="124" t="s">
        <v>368</v>
      </c>
      <c r="I2213" s="127"/>
      <c r="J2213" s="129" t="s">
        <v>368</v>
      </c>
      <c r="K2213" s="129" t="s">
        <v>368</v>
      </c>
    </row>
    <row r="2214" spans="1:11" ht="13.5" hidden="1" thickBot="1">
      <c r="A2214" s="141"/>
      <c r="B2214" s="141"/>
      <c r="C2214" s="141"/>
      <c r="D2214" s="141"/>
      <c r="E2214" s="132" t="s">
        <v>380</v>
      </c>
      <c r="F2214" s="120"/>
      <c r="G2214" s="120"/>
      <c r="H2214" s="120"/>
      <c r="I2214" s="120"/>
      <c r="J2214" s="140"/>
      <c r="K2214" s="135">
        <f>SUM(K2209:K2213)</f>
        <v>150</v>
      </c>
    </row>
    <row r="2215" spans="1:11" ht="13.5" hidden="1" thickBot="1">
      <c r="A2215" s="141"/>
      <c r="B2215" s="141"/>
      <c r="C2215" s="141"/>
      <c r="D2215" s="141"/>
      <c r="E2215" s="132" t="s">
        <v>370</v>
      </c>
      <c r="F2215" s="120"/>
      <c r="G2215" s="120"/>
      <c r="H2215" s="137"/>
      <c r="I2215" s="137"/>
      <c r="J2215" s="140"/>
      <c r="K2215" s="135">
        <f>K2214</f>
        <v>150</v>
      </c>
    </row>
    <row r="2216" spans="1:11" hidden="1">
      <c r="A2216" s="141"/>
      <c r="B2216" s="141"/>
      <c r="C2216" s="141"/>
      <c r="D2216" s="141"/>
      <c r="E2216" s="119"/>
      <c r="F2216" s="119"/>
      <c r="G2216" s="119"/>
      <c r="H2216" s="119"/>
      <c r="I2216" s="119"/>
      <c r="J2216" s="148"/>
      <c r="K2216" s="149"/>
    </row>
    <row r="2217" spans="1:11" ht="13.5" hidden="1" thickBot="1">
      <c r="A2217" s="142" t="s">
        <v>371</v>
      </c>
      <c r="B2217" s="141"/>
      <c r="C2217" s="141"/>
      <c r="D2217" s="141"/>
      <c r="E2217" s="141"/>
      <c r="F2217" s="141"/>
      <c r="G2217" s="141"/>
      <c r="H2217" s="141"/>
      <c r="I2217" s="141"/>
      <c r="J2217" s="141"/>
      <c r="K2217" s="141"/>
    </row>
    <row r="2218" spans="1:11" ht="13.5" hidden="1" thickBot="1">
      <c r="A2218" s="104" t="s">
        <v>8</v>
      </c>
      <c r="B2218" s="596" t="s">
        <v>9</v>
      </c>
      <c r="C2218" s="596"/>
      <c r="D2218" s="597"/>
      <c r="E2218" s="598" t="s">
        <v>10</v>
      </c>
      <c r="F2218" s="600"/>
      <c r="G2218" s="622" t="s">
        <v>372</v>
      </c>
      <c r="H2218" s="604" t="s">
        <v>373</v>
      </c>
      <c r="I2218" s="604" t="s">
        <v>374</v>
      </c>
      <c r="J2218" s="604" t="s">
        <v>28</v>
      </c>
      <c r="K2218" s="604" t="s">
        <v>13</v>
      </c>
    </row>
    <row r="2219" spans="1:11" ht="13.5" hidden="1" thickBot="1">
      <c r="A2219" s="127" t="s">
        <v>15</v>
      </c>
      <c r="B2219" s="167" t="s">
        <v>16</v>
      </c>
      <c r="C2219" s="168" t="s">
        <v>17</v>
      </c>
      <c r="D2219" s="166" t="s">
        <v>18</v>
      </c>
      <c r="E2219" s="601"/>
      <c r="F2219" s="603"/>
      <c r="G2219" s="629"/>
      <c r="H2219" s="605"/>
      <c r="I2219" s="605"/>
      <c r="J2219" s="605"/>
      <c r="K2219" s="605"/>
    </row>
    <row r="2220" spans="1:11" hidden="1">
      <c r="A2220" s="104"/>
      <c r="B2220" s="121"/>
      <c r="C2220" s="171"/>
      <c r="D2220" s="123"/>
      <c r="E2220" s="145" t="s">
        <v>444</v>
      </c>
      <c r="F2220" s="123"/>
      <c r="G2220" s="123">
        <v>0.1</v>
      </c>
      <c r="H2220" s="122">
        <v>40</v>
      </c>
      <c r="I2220" s="104">
        <v>4</v>
      </c>
      <c r="J2220" s="172">
        <v>10</v>
      </c>
      <c r="K2220" s="129">
        <f>J2220*I2220*H2220</f>
        <v>1600</v>
      </c>
    </row>
    <row r="2221" spans="1:11" hidden="1">
      <c r="A2221" s="131"/>
      <c r="B2221" s="103"/>
      <c r="C2221" s="169"/>
      <c r="D2221" s="152"/>
      <c r="E2221" s="145"/>
      <c r="F2221" s="152"/>
      <c r="G2221" s="152"/>
      <c r="H2221" s="153"/>
      <c r="I2221" s="131"/>
      <c r="J2221" s="149"/>
      <c r="K2221" s="129"/>
    </row>
    <row r="2222" spans="1:11" hidden="1">
      <c r="A2222" s="131"/>
      <c r="B2222" s="103"/>
      <c r="C2222" s="169"/>
      <c r="D2222" s="152"/>
      <c r="E2222" s="145"/>
      <c r="F2222" s="152"/>
      <c r="G2222" s="152"/>
      <c r="H2222" s="153"/>
      <c r="I2222" s="131"/>
      <c r="J2222" s="149"/>
      <c r="K2222" s="129"/>
    </row>
    <row r="2223" spans="1:11" hidden="1">
      <c r="A2223" s="131"/>
      <c r="B2223" s="103"/>
      <c r="C2223" s="169"/>
      <c r="D2223" s="152"/>
      <c r="E2223" s="145"/>
      <c r="F2223" s="152"/>
      <c r="G2223" s="152"/>
      <c r="H2223" s="153"/>
      <c r="I2223" s="131"/>
      <c r="J2223" s="149"/>
      <c r="K2223" s="129"/>
    </row>
    <row r="2224" spans="1:11" hidden="1">
      <c r="A2224" s="131"/>
      <c r="B2224" s="103"/>
      <c r="C2224" s="169"/>
      <c r="D2224" s="152"/>
      <c r="E2224" s="145"/>
      <c r="F2224" s="152"/>
      <c r="G2224" s="152"/>
      <c r="H2224" s="153"/>
      <c r="I2224" s="131"/>
      <c r="J2224" s="149"/>
      <c r="K2224" s="129"/>
    </row>
    <row r="2225" spans="1:11" ht="13.5" hidden="1" thickBot="1">
      <c r="A2225" s="127"/>
      <c r="B2225" s="124" t="s">
        <v>368</v>
      </c>
      <c r="C2225" s="170" t="s">
        <v>368</v>
      </c>
      <c r="D2225" s="126" t="s">
        <v>368</v>
      </c>
      <c r="E2225" s="146" t="s">
        <v>368</v>
      </c>
      <c r="F2225" s="126"/>
      <c r="G2225" s="126"/>
      <c r="H2225" s="153"/>
      <c r="I2225" s="131"/>
      <c r="J2225" s="149"/>
      <c r="K2225" s="129" t="s">
        <v>368</v>
      </c>
    </row>
    <row r="2226" spans="1:11" ht="13.5" hidden="1" thickBot="1">
      <c r="A2226" s="141"/>
      <c r="B2226" s="141"/>
      <c r="C2226" s="141"/>
      <c r="D2226" s="141"/>
      <c r="E2226" s="132" t="s">
        <v>375</v>
      </c>
      <c r="F2226" s="120"/>
      <c r="G2226" s="120"/>
      <c r="H2226" s="137"/>
      <c r="I2226" s="137"/>
      <c r="J2226" s="140"/>
      <c r="K2226" s="135">
        <f>SUM(K2220:K2224)</f>
        <v>1600</v>
      </c>
    </row>
    <row r="2227" spans="1:11" ht="13.5" hidden="1" thickBot="1">
      <c r="A2227" s="141"/>
      <c r="B2227" s="141"/>
      <c r="C2227" s="141"/>
      <c r="D2227" s="141"/>
      <c r="E2227" s="132" t="s">
        <v>376</v>
      </c>
      <c r="F2227" s="120"/>
      <c r="G2227" s="120"/>
      <c r="H2227" s="137"/>
      <c r="I2227" s="137"/>
      <c r="J2227" s="140"/>
      <c r="K2227" s="135">
        <f>K2226</f>
        <v>1600</v>
      </c>
    </row>
    <row r="2228" spans="1:11" hidden="1">
      <c r="A2228" s="141"/>
      <c r="B2228" s="141"/>
      <c r="C2228" s="141"/>
      <c r="D2228" s="141"/>
      <c r="E2228" s="119"/>
      <c r="F2228" s="119"/>
      <c r="G2228" s="119"/>
      <c r="H2228" s="119"/>
      <c r="I2228" s="119"/>
      <c r="J2228" s="119"/>
      <c r="K2228" s="119"/>
    </row>
    <row r="2229" spans="1:11" ht="13.5" hidden="1" thickBot="1">
      <c r="A2229" s="142" t="s">
        <v>26</v>
      </c>
      <c r="B2229" s="141"/>
      <c r="C2229" s="141"/>
      <c r="D2229" s="141"/>
      <c r="E2229" s="141"/>
      <c r="F2229" s="141"/>
      <c r="G2229" s="141"/>
      <c r="H2229" s="141"/>
      <c r="I2229" s="141"/>
      <c r="J2229" s="141"/>
      <c r="K2229" s="141"/>
    </row>
    <row r="2230" spans="1:11" ht="13.5" hidden="1" thickBot="1">
      <c r="A2230" s="104" t="s">
        <v>8</v>
      </c>
      <c r="B2230" s="596" t="s">
        <v>9</v>
      </c>
      <c r="C2230" s="596"/>
      <c r="D2230" s="597"/>
      <c r="E2230" s="598" t="s">
        <v>10</v>
      </c>
      <c r="F2230" s="599"/>
      <c r="G2230" s="600"/>
      <c r="H2230" s="599" t="s">
        <v>11</v>
      </c>
      <c r="I2230" s="604" t="s">
        <v>27</v>
      </c>
      <c r="J2230" s="599" t="s">
        <v>28</v>
      </c>
      <c r="K2230" s="604" t="s">
        <v>14</v>
      </c>
    </row>
    <row r="2231" spans="1:11" ht="13.5" hidden="1" thickBot="1">
      <c r="A2231" s="127" t="s">
        <v>15</v>
      </c>
      <c r="B2231" s="167" t="s">
        <v>16</v>
      </c>
      <c r="C2231" s="168" t="s">
        <v>17</v>
      </c>
      <c r="D2231" s="166" t="s">
        <v>18</v>
      </c>
      <c r="E2231" s="601"/>
      <c r="F2231" s="602"/>
      <c r="G2231" s="603"/>
      <c r="H2231" s="602"/>
      <c r="I2231" s="605"/>
      <c r="J2231" s="602"/>
      <c r="K2231" s="605"/>
    </row>
    <row r="2232" spans="1:11" hidden="1">
      <c r="A2232" s="104"/>
      <c r="B2232" s="103"/>
      <c r="C2232" s="169"/>
      <c r="D2232" s="152"/>
      <c r="E2232" s="145" t="s">
        <v>431</v>
      </c>
      <c r="F2232" s="153"/>
      <c r="G2232" s="152"/>
      <c r="H2232" s="103" t="s">
        <v>178</v>
      </c>
      <c r="I2232" s="104">
        <v>0.1</v>
      </c>
      <c r="J2232" s="129">
        <v>11605</v>
      </c>
      <c r="K2232" s="129">
        <f>J2232*I2232</f>
        <v>1160.5</v>
      </c>
    </row>
    <row r="2233" spans="1:11" hidden="1">
      <c r="A2233" s="131"/>
      <c r="B2233" s="103"/>
      <c r="C2233" s="169"/>
      <c r="D2233" s="152"/>
      <c r="E2233" s="145"/>
      <c r="F2233" s="153"/>
      <c r="G2233" s="152"/>
      <c r="H2233" s="103"/>
      <c r="I2233" s="131"/>
      <c r="J2233" s="129"/>
      <c r="K2233" s="129"/>
    </row>
    <row r="2234" spans="1:11" hidden="1">
      <c r="A2234" s="131"/>
      <c r="B2234" s="103"/>
      <c r="C2234" s="169"/>
      <c r="D2234" s="152"/>
      <c r="E2234" s="145"/>
      <c r="F2234" s="153"/>
      <c r="G2234" s="152"/>
      <c r="H2234" s="103"/>
      <c r="I2234" s="131"/>
      <c r="J2234" s="129"/>
      <c r="K2234" s="129"/>
    </row>
    <row r="2235" spans="1:11" hidden="1">
      <c r="A2235" s="131"/>
      <c r="B2235" s="103" t="s">
        <v>368</v>
      </c>
      <c r="C2235" s="169" t="s">
        <v>368</v>
      </c>
      <c r="D2235" s="152" t="s">
        <v>368</v>
      </c>
      <c r="E2235" s="145" t="s">
        <v>368</v>
      </c>
      <c r="F2235" s="153"/>
      <c r="G2235" s="152"/>
      <c r="H2235" s="103" t="s">
        <v>368</v>
      </c>
      <c r="I2235" s="131"/>
      <c r="J2235" s="129" t="s">
        <v>368</v>
      </c>
      <c r="K2235" s="129" t="s">
        <v>368</v>
      </c>
    </row>
    <row r="2236" spans="1:11" hidden="1">
      <c r="A2236" s="131"/>
      <c r="B2236" s="103" t="s">
        <v>368</v>
      </c>
      <c r="C2236" s="169" t="s">
        <v>368</v>
      </c>
      <c r="D2236" s="152" t="s">
        <v>368</v>
      </c>
      <c r="E2236" s="145" t="s">
        <v>368</v>
      </c>
      <c r="F2236" s="153"/>
      <c r="G2236" s="152"/>
      <c r="H2236" s="103" t="s">
        <v>368</v>
      </c>
      <c r="I2236" s="131"/>
      <c r="J2236" s="129" t="s">
        <v>368</v>
      </c>
      <c r="K2236" s="129" t="s">
        <v>368</v>
      </c>
    </row>
    <row r="2237" spans="1:11" hidden="1">
      <c r="A2237" s="131"/>
      <c r="B2237" s="103" t="s">
        <v>368</v>
      </c>
      <c r="C2237" s="169" t="s">
        <v>368</v>
      </c>
      <c r="D2237" s="152" t="s">
        <v>368</v>
      </c>
      <c r="E2237" s="145" t="s">
        <v>368</v>
      </c>
      <c r="F2237" s="153"/>
      <c r="G2237" s="152"/>
      <c r="H2237" s="103" t="s">
        <v>368</v>
      </c>
      <c r="I2237" s="131"/>
      <c r="J2237" s="129" t="s">
        <v>368</v>
      </c>
      <c r="K2237" s="129" t="s">
        <v>368</v>
      </c>
    </row>
    <row r="2238" spans="1:11" hidden="1">
      <c r="A2238" s="131"/>
      <c r="B2238" s="103" t="s">
        <v>368</v>
      </c>
      <c r="C2238" s="169" t="s">
        <v>368</v>
      </c>
      <c r="D2238" s="152" t="s">
        <v>368</v>
      </c>
      <c r="E2238" s="145" t="s">
        <v>368</v>
      </c>
      <c r="F2238" s="153"/>
      <c r="G2238" s="152"/>
      <c r="H2238" s="103" t="s">
        <v>368</v>
      </c>
      <c r="I2238" s="131"/>
      <c r="J2238" s="129" t="s">
        <v>368</v>
      </c>
      <c r="K2238" s="129" t="s">
        <v>368</v>
      </c>
    </row>
    <row r="2239" spans="1:11" hidden="1">
      <c r="A2239" s="131"/>
      <c r="B2239" s="103" t="s">
        <v>368</v>
      </c>
      <c r="C2239" s="169" t="s">
        <v>368</v>
      </c>
      <c r="D2239" s="152" t="s">
        <v>368</v>
      </c>
      <c r="E2239" s="145" t="s">
        <v>368</v>
      </c>
      <c r="F2239" s="153"/>
      <c r="G2239" s="152"/>
      <c r="H2239" s="103" t="s">
        <v>368</v>
      </c>
      <c r="I2239" s="131"/>
      <c r="J2239" s="129" t="s">
        <v>368</v>
      </c>
      <c r="K2239" s="129" t="s">
        <v>368</v>
      </c>
    </row>
    <row r="2240" spans="1:11" hidden="1">
      <c r="A2240" s="131"/>
      <c r="B2240" s="103" t="s">
        <v>368</v>
      </c>
      <c r="C2240" s="169" t="s">
        <v>368</v>
      </c>
      <c r="D2240" s="152" t="s">
        <v>368</v>
      </c>
      <c r="E2240" s="145" t="s">
        <v>368</v>
      </c>
      <c r="F2240" s="153"/>
      <c r="G2240" s="152"/>
      <c r="H2240" s="103" t="s">
        <v>368</v>
      </c>
      <c r="I2240" s="131"/>
      <c r="J2240" s="129" t="s">
        <v>368</v>
      </c>
      <c r="K2240" s="129" t="s">
        <v>368</v>
      </c>
    </row>
    <row r="2241" spans="1:11" ht="13.5" hidden="1" thickBot="1">
      <c r="A2241" s="127"/>
      <c r="B2241" s="124" t="s">
        <v>368</v>
      </c>
      <c r="C2241" s="170" t="s">
        <v>368</v>
      </c>
      <c r="D2241" s="126" t="s">
        <v>368</v>
      </c>
      <c r="E2241" s="146" t="s">
        <v>368</v>
      </c>
      <c r="F2241" s="125"/>
      <c r="G2241" s="126"/>
      <c r="H2241" s="124" t="s">
        <v>368</v>
      </c>
      <c r="I2241" s="127"/>
      <c r="J2241" s="155" t="s">
        <v>368</v>
      </c>
      <c r="K2241" s="155" t="s">
        <v>368</v>
      </c>
    </row>
    <row r="2242" spans="1:11" ht="13.5" hidden="1" thickBot="1">
      <c r="A2242" s="141"/>
      <c r="B2242" s="141"/>
      <c r="C2242" s="141"/>
      <c r="D2242" s="141"/>
      <c r="E2242" s="132" t="s">
        <v>29</v>
      </c>
      <c r="F2242" s="120"/>
      <c r="G2242" s="120"/>
      <c r="H2242" s="120"/>
      <c r="I2242" s="120"/>
      <c r="J2242" s="134"/>
      <c r="K2242" s="155">
        <f>SUM(K2232:K2236)</f>
        <v>1160.5</v>
      </c>
    </row>
    <row r="2243" spans="1:11" ht="13.5" hidden="1" thickBot="1">
      <c r="A2243" s="141"/>
      <c r="B2243" s="141"/>
      <c r="C2243" s="141"/>
      <c r="D2243" s="141"/>
      <c r="E2243" s="132" t="s">
        <v>30</v>
      </c>
      <c r="F2243" s="120"/>
      <c r="G2243" s="120"/>
      <c r="H2243" s="137"/>
      <c r="I2243" s="137"/>
      <c r="J2243" s="140"/>
      <c r="K2243" s="135">
        <f>K2242</f>
        <v>1160.5</v>
      </c>
    </row>
    <row r="2244" spans="1:11" ht="13.5" hidden="1" thickBot="1">
      <c r="A2244" s="141"/>
      <c r="B2244" s="141"/>
      <c r="C2244" s="141"/>
      <c r="D2244" s="141"/>
      <c r="E2244" s="141"/>
      <c r="F2244" s="141"/>
      <c r="G2244" s="141"/>
      <c r="H2244" s="141"/>
      <c r="I2244" s="141"/>
      <c r="J2244" s="139"/>
      <c r="K2244" s="156"/>
    </row>
    <row r="2245" spans="1:11" ht="13.5" hidden="1" thickBot="1">
      <c r="A2245" s="141"/>
      <c r="B2245" s="141"/>
      <c r="C2245" s="141"/>
      <c r="D2245" s="141"/>
      <c r="E2245" s="174" t="s">
        <v>31</v>
      </c>
      <c r="F2245" s="175"/>
      <c r="G2245" s="175"/>
      <c r="H2245" s="175"/>
      <c r="I2245" s="175"/>
      <c r="J2245" s="612">
        <f>K2243+K2227+K2215+K2204</f>
        <v>6033.5465000000004</v>
      </c>
      <c r="K2245" s="613"/>
    </row>
    <row r="2246" spans="1:11" ht="13.5" hidden="1" thickBot="1">
      <c r="A2246" s="141"/>
      <c r="B2246" s="141"/>
      <c r="C2246" s="141"/>
      <c r="D2246" s="141"/>
      <c r="E2246" s="112" t="s">
        <v>32</v>
      </c>
      <c r="F2246" s="157"/>
      <c r="G2246" s="157"/>
      <c r="H2246" s="158">
        <v>0.35</v>
      </c>
      <c r="I2246" s="157"/>
      <c r="J2246" s="612">
        <f>J2245*0.3</f>
        <v>1810.06395</v>
      </c>
      <c r="K2246" s="613"/>
    </row>
    <row r="2247" spans="1:11" ht="13.5" hidden="1" thickBot="1">
      <c r="A2247" s="141"/>
      <c r="B2247" s="141"/>
      <c r="C2247" s="141"/>
      <c r="D2247" s="141"/>
      <c r="E2247" s="160" t="s">
        <v>33</v>
      </c>
      <c r="F2247" s="161"/>
      <c r="G2247" s="161"/>
      <c r="H2247" s="161"/>
      <c r="I2247" s="161"/>
      <c r="J2247" s="612">
        <f>J2246+J2245</f>
        <v>7843.6104500000001</v>
      </c>
      <c r="K2247" s="613"/>
    </row>
    <row r="2248" spans="1:11" ht="13.5" hidden="1" thickBot="1"/>
    <row r="2249" spans="1:11" ht="18" hidden="1">
      <c r="A2249" s="630"/>
      <c r="B2249" s="631"/>
      <c r="C2249" s="632"/>
      <c r="D2249" s="639" t="s">
        <v>0</v>
      </c>
      <c r="E2249" s="640"/>
      <c r="F2249" s="640"/>
      <c r="G2249" s="640"/>
      <c r="H2249" s="640"/>
      <c r="I2249" s="640"/>
      <c r="J2249" s="640"/>
      <c r="K2249" s="640"/>
    </row>
    <row r="2250" spans="1:11" ht="13.5" hidden="1" thickBot="1">
      <c r="A2250" s="633"/>
      <c r="B2250" s="634"/>
      <c r="C2250" s="635"/>
      <c r="D2250" s="106"/>
      <c r="E2250" s="107"/>
      <c r="F2250" s="107"/>
      <c r="G2250" s="107"/>
      <c r="H2250" s="107"/>
      <c r="I2250" s="107"/>
      <c r="J2250" s="107"/>
      <c r="K2250" s="107"/>
    </row>
    <row r="2251" spans="1:11" ht="15" hidden="1" thickBot="1">
      <c r="A2251" s="633"/>
      <c r="B2251" s="634"/>
      <c r="C2251" s="635"/>
      <c r="D2251" s="641" t="str">
        <f>D2183</f>
        <v>MUNICIPIO DE RIONEGRO</v>
      </c>
      <c r="E2251" s="642"/>
      <c r="F2251" s="642"/>
      <c r="G2251" s="642"/>
      <c r="H2251" s="642"/>
      <c r="I2251" s="642"/>
      <c r="J2251" s="643"/>
      <c r="K2251" s="108" t="s">
        <v>1</v>
      </c>
    </row>
    <row r="2252" spans="1:11" ht="13.5" hidden="1" thickBot="1">
      <c r="A2252" s="636"/>
      <c r="B2252" s="637"/>
      <c r="C2252" s="638"/>
      <c r="D2252" s="644" t="str">
        <f>D2184</f>
        <v xml:space="preserve">REPOSICION SISTEMA DE ACUEDUCTO  CORREGIMIENTO LLANO DE PALMAS
</v>
      </c>
      <c r="E2252" s="645"/>
      <c r="F2252" s="645"/>
      <c r="G2252" s="645"/>
      <c r="H2252" s="645"/>
      <c r="I2252" s="645"/>
      <c r="J2252" s="646"/>
      <c r="K2252" s="109" t="e">
        <f>#REF!</f>
        <v>#REF!</v>
      </c>
    </row>
    <row r="2253" spans="1:11" ht="13.5" hidden="1" thickBot="1">
      <c r="A2253" s="647" t="s">
        <v>233</v>
      </c>
      <c r="B2253" s="626"/>
      <c r="C2253" s="624">
        <f>'[8]APU''s'!C5462</f>
        <v>0</v>
      </c>
      <c r="D2253" s="624"/>
      <c r="E2253" s="624"/>
      <c r="F2253" s="624"/>
      <c r="G2253" s="625"/>
      <c r="H2253" s="626"/>
      <c r="I2253" s="626"/>
      <c r="J2253" s="163"/>
      <c r="K2253" s="111" t="s">
        <v>3</v>
      </c>
    </row>
    <row r="2254" spans="1:11" ht="13.5" hidden="1" thickBot="1">
      <c r="A2254" s="112" t="s">
        <v>4</v>
      </c>
      <c r="B2254" s="627" t="e">
        <f>Resumen!#REF!</f>
        <v>#REF!</v>
      </c>
      <c r="C2254" s="628"/>
      <c r="D2254" s="112" t="s">
        <v>5</v>
      </c>
      <c r="E2254" s="114"/>
      <c r="F2254" s="115" t="e">
        <f>Resumen!#REF!</f>
        <v>#REF!</v>
      </c>
      <c r="G2254" s="114"/>
      <c r="H2254" s="114"/>
      <c r="I2254" s="114"/>
      <c r="J2254" s="116"/>
      <c r="K2254" s="164" t="s">
        <v>6</v>
      </c>
    </row>
    <row r="2255" spans="1:11" hidden="1">
      <c r="A2255" s="117"/>
      <c r="B2255" s="117"/>
      <c r="C2255" s="117"/>
      <c r="D2255" s="117"/>
      <c r="E2255" s="117"/>
      <c r="F2255" s="117"/>
      <c r="G2255" s="117"/>
      <c r="H2255" s="117"/>
      <c r="I2255" s="117"/>
      <c r="J2255" s="117"/>
      <c r="K2255" s="117"/>
    </row>
    <row r="2256" spans="1:11" ht="13.5" hidden="1" thickBot="1">
      <c r="A2256" s="165" t="s">
        <v>7</v>
      </c>
      <c r="B2256" s="120"/>
      <c r="C2256" s="120"/>
      <c r="D2256" s="120"/>
      <c r="E2256" s="120"/>
      <c r="F2256" s="120"/>
      <c r="G2256" s="120"/>
      <c r="H2256" s="120"/>
      <c r="I2256" s="120"/>
      <c r="J2256" s="120"/>
      <c r="K2256" s="120"/>
    </row>
    <row r="2257" spans="1:11" ht="13.5" hidden="1" thickBot="1">
      <c r="A2257" s="104" t="s">
        <v>8</v>
      </c>
      <c r="B2257" s="596" t="s">
        <v>9</v>
      </c>
      <c r="C2257" s="596"/>
      <c r="D2257" s="597"/>
      <c r="E2257" s="598" t="s">
        <v>10</v>
      </c>
      <c r="F2257" s="599"/>
      <c r="G2257" s="600"/>
      <c r="H2257" s="599" t="s">
        <v>11</v>
      </c>
      <c r="I2257" s="604" t="s">
        <v>12</v>
      </c>
      <c r="J2257" s="599" t="s">
        <v>13</v>
      </c>
      <c r="K2257" s="604" t="s">
        <v>14</v>
      </c>
    </row>
    <row r="2258" spans="1:11" ht="13.5" hidden="1" thickBot="1">
      <c r="A2258" s="127" t="s">
        <v>15</v>
      </c>
      <c r="B2258" s="167" t="s">
        <v>16</v>
      </c>
      <c r="C2258" s="168" t="s">
        <v>17</v>
      </c>
      <c r="D2258" s="166" t="s">
        <v>18</v>
      </c>
      <c r="E2258" s="601"/>
      <c r="F2258" s="602"/>
      <c r="G2258" s="603"/>
      <c r="H2258" s="602"/>
      <c r="I2258" s="605"/>
      <c r="J2258" s="602"/>
      <c r="K2258" s="605"/>
    </row>
    <row r="2259" spans="1:11" hidden="1">
      <c r="A2259" s="104">
        <v>59</v>
      </c>
      <c r="B2259" s="103">
        <v>2</v>
      </c>
      <c r="C2259" s="169">
        <v>59</v>
      </c>
      <c r="D2259" s="152">
        <v>1</v>
      </c>
      <c r="E2259" s="145" t="s">
        <v>447</v>
      </c>
      <c r="F2259" s="153"/>
      <c r="G2259" s="152"/>
      <c r="H2259" s="103" t="s">
        <v>6</v>
      </c>
      <c r="I2259" s="104">
        <v>1</v>
      </c>
      <c r="J2259" s="129">
        <v>1710.83</v>
      </c>
      <c r="K2259" s="129">
        <f>J2259</f>
        <v>1710.83</v>
      </c>
    </row>
    <row r="2260" spans="1:11" hidden="1">
      <c r="A2260" s="131"/>
      <c r="B2260" s="103"/>
      <c r="C2260" s="169"/>
      <c r="D2260" s="152"/>
      <c r="E2260" s="145"/>
      <c r="F2260" s="153"/>
      <c r="G2260" s="152"/>
      <c r="H2260" s="103"/>
      <c r="I2260" s="131"/>
      <c r="J2260" s="129"/>
      <c r="K2260" s="129"/>
    </row>
    <row r="2261" spans="1:11" hidden="1">
      <c r="A2261" s="131"/>
      <c r="B2261" s="103"/>
      <c r="C2261" s="169"/>
      <c r="D2261" s="152"/>
      <c r="E2261" s="145"/>
      <c r="F2261" s="153"/>
      <c r="G2261" s="152"/>
      <c r="H2261" s="103"/>
      <c r="I2261" s="131"/>
      <c r="J2261" s="129"/>
      <c r="K2261" s="129"/>
    </row>
    <row r="2262" spans="1:11" hidden="1">
      <c r="A2262" s="131"/>
      <c r="B2262" s="103"/>
      <c r="C2262" s="169"/>
      <c r="D2262" s="152"/>
      <c r="E2262" s="145"/>
      <c r="F2262" s="153"/>
      <c r="G2262" s="152"/>
      <c r="H2262" s="103"/>
      <c r="I2262" s="131"/>
      <c r="J2262" s="129"/>
      <c r="K2262" s="129"/>
    </row>
    <row r="2263" spans="1:11" hidden="1">
      <c r="A2263" s="131"/>
      <c r="B2263" s="103" t="s">
        <v>368</v>
      </c>
      <c r="C2263" s="169" t="s">
        <v>368</v>
      </c>
      <c r="D2263" s="152" t="s">
        <v>368</v>
      </c>
      <c r="E2263" s="145" t="s">
        <v>368</v>
      </c>
      <c r="F2263" s="153"/>
      <c r="G2263" s="152"/>
      <c r="H2263" s="103" t="s">
        <v>368</v>
      </c>
      <c r="I2263" s="131"/>
      <c r="J2263" s="129" t="s">
        <v>368</v>
      </c>
      <c r="K2263" s="129" t="s">
        <v>368</v>
      </c>
    </row>
    <row r="2264" spans="1:11" hidden="1">
      <c r="A2264" s="131"/>
      <c r="B2264" s="103" t="s">
        <v>368</v>
      </c>
      <c r="C2264" s="169" t="s">
        <v>368</v>
      </c>
      <c r="D2264" s="152" t="s">
        <v>368</v>
      </c>
      <c r="E2264" s="145" t="s">
        <v>368</v>
      </c>
      <c r="F2264" s="153"/>
      <c r="G2264" s="152"/>
      <c r="H2264" s="103" t="s">
        <v>368</v>
      </c>
      <c r="I2264" s="131"/>
      <c r="J2264" s="129" t="s">
        <v>368</v>
      </c>
      <c r="K2264" s="129" t="s">
        <v>368</v>
      </c>
    </row>
    <row r="2265" spans="1:11" hidden="1">
      <c r="A2265" s="131"/>
      <c r="B2265" s="103" t="s">
        <v>368</v>
      </c>
      <c r="C2265" s="169" t="s">
        <v>368</v>
      </c>
      <c r="D2265" s="152" t="s">
        <v>368</v>
      </c>
      <c r="E2265" s="145" t="s">
        <v>368</v>
      </c>
      <c r="F2265" s="153"/>
      <c r="G2265" s="152"/>
      <c r="H2265" s="103" t="s">
        <v>368</v>
      </c>
      <c r="I2265" s="131"/>
      <c r="J2265" s="129" t="s">
        <v>368</v>
      </c>
      <c r="K2265" s="129" t="s">
        <v>368</v>
      </c>
    </row>
    <row r="2266" spans="1:11" hidden="1">
      <c r="A2266" s="131"/>
      <c r="B2266" s="103" t="s">
        <v>368</v>
      </c>
      <c r="C2266" s="169" t="s">
        <v>368</v>
      </c>
      <c r="D2266" s="152" t="s">
        <v>368</v>
      </c>
      <c r="E2266" s="145" t="s">
        <v>368</v>
      </c>
      <c r="F2266" s="153"/>
      <c r="G2266" s="152"/>
      <c r="H2266" s="103" t="s">
        <v>368</v>
      </c>
      <c r="I2266" s="131"/>
      <c r="J2266" s="129" t="s">
        <v>368</v>
      </c>
      <c r="K2266" s="129" t="s">
        <v>368</v>
      </c>
    </row>
    <row r="2267" spans="1:11" hidden="1">
      <c r="A2267" s="131"/>
      <c r="B2267" s="103" t="s">
        <v>368</v>
      </c>
      <c r="C2267" s="169" t="s">
        <v>368</v>
      </c>
      <c r="D2267" s="152" t="s">
        <v>368</v>
      </c>
      <c r="E2267" s="145" t="s">
        <v>368</v>
      </c>
      <c r="F2267" s="153"/>
      <c r="G2267" s="152"/>
      <c r="H2267" s="103" t="s">
        <v>368</v>
      </c>
      <c r="I2267" s="131"/>
      <c r="J2267" s="129" t="s">
        <v>368</v>
      </c>
      <c r="K2267" s="129" t="s">
        <v>368</v>
      </c>
    </row>
    <row r="2268" spans="1:11" ht="13.5" hidden="1" thickBot="1">
      <c r="A2268" s="127"/>
      <c r="B2268" s="124" t="s">
        <v>368</v>
      </c>
      <c r="C2268" s="170" t="s">
        <v>368</v>
      </c>
      <c r="D2268" s="126" t="s">
        <v>368</v>
      </c>
      <c r="E2268" s="146" t="s">
        <v>368</v>
      </c>
      <c r="F2268" s="125"/>
      <c r="G2268" s="126"/>
      <c r="H2268" s="124" t="s">
        <v>368</v>
      </c>
      <c r="I2268" s="127"/>
      <c r="J2268" s="155" t="s">
        <v>368</v>
      </c>
      <c r="K2268" s="155" t="s">
        <v>368</v>
      </c>
    </row>
    <row r="2269" spans="1:11" ht="13.5" hidden="1" thickBot="1">
      <c r="A2269" s="119"/>
      <c r="B2269" s="119"/>
      <c r="C2269" s="119"/>
      <c r="D2269" s="119"/>
      <c r="E2269" s="130" t="s">
        <v>19</v>
      </c>
      <c r="F2269" s="119"/>
      <c r="G2269" s="119"/>
      <c r="H2269" s="120"/>
      <c r="I2269" s="120"/>
      <c r="J2269" s="134"/>
      <c r="K2269" s="155">
        <f>SUM(K2259:K2263)</f>
        <v>1710.83</v>
      </c>
    </row>
    <row r="2270" spans="1:11" ht="13.5" hidden="1" thickBot="1">
      <c r="A2270" s="119"/>
      <c r="B2270" s="119"/>
      <c r="C2270" s="119"/>
      <c r="D2270" s="119"/>
      <c r="E2270" s="136" t="s">
        <v>20</v>
      </c>
      <c r="F2270" s="137"/>
      <c r="G2270" s="137"/>
      <c r="H2270" s="137"/>
      <c r="I2270" s="138">
        <v>0.05</v>
      </c>
      <c r="J2270" s="139"/>
      <c r="K2270" s="135">
        <f>K2269*0.05</f>
        <v>85.541499999999999</v>
      </c>
    </row>
    <row r="2271" spans="1:11" ht="13.5" hidden="1" thickBot="1">
      <c r="A2271" s="119"/>
      <c r="B2271" s="141"/>
      <c r="C2271" s="141"/>
      <c r="D2271" s="141"/>
      <c r="E2271" s="132" t="s">
        <v>21</v>
      </c>
      <c r="F2271" s="120"/>
      <c r="G2271" s="120"/>
      <c r="H2271" s="137"/>
      <c r="I2271" s="137"/>
      <c r="J2271" s="140"/>
      <c r="K2271" s="135">
        <f>K2270+K2269</f>
        <v>1796.3715</v>
      </c>
    </row>
    <row r="2272" spans="1:11" ht="13.5" hidden="1" thickBot="1">
      <c r="A2272" s="119"/>
      <c r="B2272" s="141"/>
      <c r="C2272" s="141"/>
      <c r="D2272" s="141"/>
      <c r="E2272" s="132" t="s">
        <v>22</v>
      </c>
      <c r="F2272" s="120"/>
      <c r="G2272" s="120"/>
      <c r="H2272" s="137"/>
      <c r="I2272" s="137"/>
      <c r="J2272" s="140"/>
      <c r="K2272" s="135">
        <f>K2271</f>
        <v>1796.3715</v>
      </c>
    </row>
    <row r="2273" spans="1:11" hidden="1">
      <c r="A2273" s="119"/>
      <c r="B2273" s="141"/>
      <c r="C2273" s="141"/>
      <c r="D2273" s="141"/>
      <c r="E2273" s="141"/>
      <c r="F2273" s="141"/>
      <c r="G2273" s="141"/>
      <c r="H2273" s="141"/>
      <c r="I2273" s="141"/>
      <c r="J2273" s="141"/>
      <c r="K2273" s="141"/>
    </row>
    <row r="2274" spans="1:11" ht="13.5" hidden="1" thickBot="1">
      <c r="A2274" s="142" t="s">
        <v>369</v>
      </c>
      <c r="B2274" s="141"/>
      <c r="C2274" s="141"/>
      <c r="D2274" s="141"/>
      <c r="E2274" s="141"/>
      <c r="F2274" s="141"/>
      <c r="G2274" s="141"/>
      <c r="H2274" s="141"/>
      <c r="I2274" s="141"/>
      <c r="J2274" s="141"/>
      <c r="K2274" s="141"/>
    </row>
    <row r="2275" spans="1:11" ht="13.5" hidden="1" thickBot="1">
      <c r="A2275" s="104" t="s">
        <v>8</v>
      </c>
      <c r="B2275" s="596" t="s">
        <v>9</v>
      </c>
      <c r="C2275" s="596"/>
      <c r="D2275" s="597"/>
      <c r="E2275" s="598" t="s">
        <v>10</v>
      </c>
      <c r="F2275" s="599"/>
      <c r="G2275" s="600"/>
      <c r="H2275" s="599" t="s">
        <v>11</v>
      </c>
      <c r="I2275" s="604" t="s">
        <v>12</v>
      </c>
      <c r="J2275" s="599" t="s">
        <v>13</v>
      </c>
      <c r="K2275" s="604" t="s">
        <v>14</v>
      </c>
    </row>
    <row r="2276" spans="1:11" ht="13.5" hidden="1" thickBot="1">
      <c r="A2276" s="127" t="s">
        <v>15</v>
      </c>
      <c r="B2276" s="167" t="s">
        <v>16</v>
      </c>
      <c r="C2276" s="168" t="s">
        <v>17</v>
      </c>
      <c r="D2276" s="166" t="s">
        <v>18</v>
      </c>
      <c r="E2276" s="601"/>
      <c r="F2276" s="602"/>
      <c r="G2276" s="603"/>
      <c r="H2276" s="602"/>
      <c r="I2276" s="605"/>
      <c r="J2276" s="602"/>
      <c r="K2276" s="605"/>
    </row>
    <row r="2277" spans="1:11" hidden="1">
      <c r="A2277" s="104"/>
      <c r="B2277" s="103"/>
      <c r="C2277" s="169"/>
      <c r="D2277" s="152"/>
      <c r="E2277" s="145" t="s">
        <v>80</v>
      </c>
      <c r="F2277" s="153"/>
      <c r="G2277" s="152"/>
      <c r="H2277" s="103" t="s">
        <v>83</v>
      </c>
      <c r="I2277" s="104">
        <v>0.1</v>
      </c>
      <c r="J2277" s="129">
        <v>1500</v>
      </c>
      <c r="K2277" s="129">
        <f>J2277*I2277</f>
        <v>150</v>
      </c>
    </row>
    <row r="2278" spans="1:11" hidden="1">
      <c r="A2278" s="131"/>
      <c r="B2278" s="103" t="s">
        <v>368</v>
      </c>
      <c r="C2278" s="169" t="s">
        <v>368</v>
      </c>
      <c r="D2278" s="152" t="s">
        <v>368</v>
      </c>
      <c r="E2278" s="145" t="s">
        <v>368</v>
      </c>
      <c r="F2278" s="153"/>
      <c r="G2278" s="152"/>
      <c r="H2278" s="103" t="s">
        <v>368</v>
      </c>
      <c r="I2278" s="131"/>
      <c r="J2278" s="129" t="s">
        <v>368</v>
      </c>
      <c r="K2278" s="129" t="s">
        <v>368</v>
      </c>
    </row>
    <row r="2279" spans="1:11" hidden="1">
      <c r="A2279" s="131"/>
      <c r="B2279" s="103" t="s">
        <v>368</v>
      </c>
      <c r="C2279" s="169" t="s">
        <v>368</v>
      </c>
      <c r="D2279" s="152" t="s">
        <v>368</v>
      </c>
      <c r="E2279" s="145" t="s">
        <v>368</v>
      </c>
      <c r="F2279" s="153"/>
      <c r="G2279" s="152"/>
      <c r="H2279" s="103" t="s">
        <v>368</v>
      </c>
      <c r="I2279" s="131"/>
      <c r="J2279" s="129" t="s">
        <v>368</v>
      </c>
      <c r="K2279" s="129" t="s">
        <v>368</v>
      </c>
    </row>
    <row r="2280" spans="1:11" hidden="1">
      <c r="A2280" s="131"/>
      <c r="B2280" s="103" t="s">
        <v>368</v>
      </c>
      <c r="C2280" s="169" t="s">
        <v>368</v>
      </c>
      <c r="D2280" s="152" t="s">
        <v>368</v>
      </c>
      <c r="E2280" s="145" t="s">
        <v>368</v>
      </c>
      <c r="F2280" s="153"/>
      <c r="G2280" s="152"/>
      <c r="H2280" s="103" t="s">
        <v>368</v>
      </c>
      <c r="I2280" s="131"/>
      <c r="J2280" s="129" t="s">
        <v>368</v>
      </c>
      <c r="K2280" s="129" t="s">
        <v>368</v>
      </c>
    </row>
    <row r="2281" spans="1:11" ht="13.5" hidden="1" thickBot="1">
      <c r="A2281" s="127"/>
      <c r="B2281" s="124" t="s">
        <v>368</v>
      </c>
      <c r="C2281" s="170" t="s">
        <v>368</v>
      </c>
      <c r="D2281" s="126" t="s">
        <v>368</v>
      </c>
      <c r="E2281" s="146" t="s">
        <v>368</v>
      </c>
      <c r="F2281" s="125"/>
      <c r="G2281" s="126"/>
      <c r="H2281" s="124" t="s">
        <v>368</v>
      </c>
      <c r="I2281" s="127"/>
      <c r="J2281" s="129" t="s">
        <v>368</v>
      </c>
      <c r="K2281" s="129" t="s">
        <v>368</v>
      </c>
    </row>
    <row r="2282" spans="1:11" ht="13.5" hidden="1" thickBot="1">
      <c r="A2282" s="141"/>
      <c r="B2282" s="141"/>
      <c r="C2282" s="141"/>
      <c r="D2282" s="141"/>
      <c r="E2282" s="132" t="s">
        <v>380</v>
      </c>
      <c r="F2282" s="120"/>
      <c r="G2282" s="120"/>
      <c r="H2282" s="120"/>
      <c r="I2282" s="120"/>
      <c r="J2282" s="140"/>
      <c r="K2282" s="135">
        <f>SUM(K2277:K2281)</f>
        <v>150</v>
      </c>
    </row>
    <row r="2283" spans="1:11" ht="13.5" hidden="1" thickBot="1">
      <c r="A2283" s="141"/>
      <c r="B2283" s="141"/>
      <c r="C2283" s="141"/>
      <c r="D2283" s="141"/>
      <c r="E2283" s="132" t="s">
        <v>370</v>
      </c>
      <c r="F2283" s="120"/>
      <c r="G2283" s="120"/>
      <c r="H2283" s="137"/>
      <c r="I2283" s="137"/>
      <c r="J2283" s="140"/>
      <c r="K2283" s="135">
        <f>K2282</f>
        <v>150</v>
      </c>
    </row>
    <row r="2284" spans="1:11" hidden="1">
      <c r="A2284" s="141"/>
      <c r="B2284" s="141"/>
      <c r="C2284" s="141"/>
      <c r="D2284" s="141"/>
      <c r="E2284" s="119"/>
      <c r="F2284" s="119"/>
      <c r="G2284" s="119"/>
      <c r="H2284" s="119"/>
      <c r="I2284" s="119"/>
      <c r="J2284" s="148"/>
      <c r="K2284" s="149"/>
    </row>
    <row r="2285" spans="1:11" ht="13.5" hidden="1" thickBot="1">
      <c r="A2285" s="142" t="s">
        <v>371</v>
      </c>
      <c r="B2285" s="141"/>
      <c r="C2285" s="141"/>
      <c r="D2285" s="141"/>
      <c r="E2285" s="141"/>
      <c r="F2285" s="141"/>
      <c r="G2285" s="141"/>
      <c r="H2285" s="141"/>
      <c r="I2285" s="141"/>
      <c r="J2285" s="141"/>
      <c r="K2285" s="141"/>
    </row>
    <row r="2286" spans="1:11" ht="13.5" hidden="1" thickBot="1">
      <c r="A2286" s="104" t="s">
        <v>8</v>
      </c>
      <c r="B2286" s="596" t="s">
        <v>9</v>
      </c>
      <c r="C2286" s="596"/>
      <c r="D2286" s="597"/>
      <c r="E2286" s="598" t="s">
        <v>10</v>
      </c>
      <c r="F2286" s="600"/>
      <c r="G2286" s="622" t="s">
        <v>372</v>
      </c>
      <c r="H2286" s="604" t="s">
        <v>373</v>
      </c>
      <c r="I2286" s="604" t="s">
        <v>374</v>
      </c>
      <c r="J2286" s="604" t="s">
        <v>28</v>
      </c>
      <c r="K2286" s="604" t="s">
        <v>13</v>
      </c>
    </row>
    <row r="2287" spans="1:11" ht="13.5" hidden="1" thickBot="1">
      <c r="A2287" s="127" t="s">
        <v>15</v>
      </c>
      <c r="B2287" s="167" t="s">
        <v>16</v>
      </c>
      <c r="C2287" s="168" t="s">
        <v>17</v>
      </c>
      <c r="D2287" s="166" t="s">
        <v>18</v>
      </c>
      <c r="E2287" s="601"/>
      <c r="F2287" s="603"/>
      <c r="G2287" s="629"/>
      <c r="H2287" s="605"/>
      <c r="I2287" s="605"/>
      <c r="J2287" s="605"/>
      <c r="K2287" s="605"/>
    </row>
    <row r="2288" spans="1:11" hidden="1">
      <c r="A2288" s="104"/>
      <c r="B2288" s="121"/>
      <c r="C2288" s="171"/>
      <c r="D2288" s="123"/>
      <c r="E2288" s="145" t="s">
        <v>444</v>
      </c>
      <c r="F2288" s="123"/>
      <c r="G2288" s="123">
        <v>0.1</v>
      </c>
      <c r="H2288" s="122">
        <v>40</v>
      </c>
      <c r="I2288" s="104">
        <v>4</v>
      </c>
      <c r="J2288" s="172">
        <v>10</v>
      </c>
      <c r="K2288" s="129">
        <f>J2288*I2288*H2288</f>
        <v>1600</v>
      </c>
    </row>
    <row r="2289" spans="1:11" hidden="1">
      <c r="A2289" s="131"/>
      <c r="B2289" s="103"/>
      <c r="C2289" s="169"/>
      <c r="D2289" s="152"/>
      <c r="E2289" s="145"/>
      <c r="F2289" s="152"/>
      <c r="G2289" s="152"/>
      <c r="H2289" s="153"/>
      <c r="I2289" s="131"/>
      <c r="J2289" s="149"/>
      <c r="K2289" s="129"/>
    </row>
    <row r="2290" spans="1:11" hidden="1">
      <c r="A2290" s="131"/>
      <c r="B2290" s="103"/>
      <c r="C2290" s="169"/>
      <c r="D2290" s="152"/>
      <c r="E2290" s="145"/>
      <c r="F2290" s="152"/>
      <c r="G2290" s="152"/>
      <c r="H2290" s="153"/>
      <c r="I2290" s="131"/>
      <c r="J2290" s="149"/>
      <c r="K2290" s="129"/>
    </row>
    <row r="2291" spans="1:11" hidden="1">
      <c r="A2291" s="131"/>
      <c r="B2291" s="103"/>
      <c r="C2291" s="169"/>
      <c r="D2291" s="152"/>
      <c r="E2291" s="145"/>
      <c r="F2291" s="152"/>
      <c r="G2291" s="152"/>
      <c r="H2291" s="153"/>
      <c r="I2291" s="131"/>
      <c r="J2291" s="149"/>
      <c r="K2291" s="129"/>
    </row>
    <row r="2292" spans="1:11" hidden="1">
      <c r="A2292" s="131"/>
      <c r="B2292" s="103"/>
      <c r="C2292" s="169"/>
      <c r="D2292" s="152"/>
      <c r="E2292" s="145"/>
      <c r="F2292" s="152"/>
      <c r="G2292" s="152"/>
      <c r="H2292" s="153"/>
      <c r="I2292" s="131"/>
      <c r="J2292" s="149"/>
      <c r="K2292" s="129"/>
    </row>
    <row r="2293" spans="1:11" ht="13.5" hidden="1" thickBot="1">
      <c r="A2293" s="127"/>
      <c r="B2293" s="124" t="s">
        <v>368</v>
      </c>
      <c r="C2293" s="170" t="s">
        <v>368</v>
      </c>
      <c r="D2293" s="126" t="s">
        <v>368</v>
      </c>
      <c r="E2293" s="146" t="s">
        <v>368</v>
      </c>
      <c r="F2293" s="126"/>
      <c r="G2293" s="126"/>
      <c r="H2293" s="153"/>
      <c r="I2293" s="131"/>
      <c r="J2293" s="149"/>
      <c r="K2293" s="129" t="s">
        <v>368</v>
      </c>
    </row>
    <row r="2294" spans="1:11" ht="13.5" hidden="1" thickBot="1">
      <c r="A2294" s="141"/>
      <c r="B2294" s="141"/>
      <c r="C2294" s="141"/>
      <c r="D2294" s="141"/>
      <c r="E2294" s="132" t="s">
        <v>375</v>
      </c>
      <c r="F2294" s="120"/>
      <c r="G2294" s="120"/>
      <c r="H2294" s="137"/>
      <c r="I2294" s="137"/>
      <c r="J2294" s="140"/>
      <c r="K2294" s="135">
        <f>SUM(K2288:K2292)</f>
        <v>1600</v>
      </c>
    </row>
    <row r="2295" spans="1:11" ht="13.5" hidden="1" thickBot="1">
      <c r="A2295" s="141"/>
      <c r="B2295" s="141"/>
      <c r="C2295" s="141"/>
      <c r="D2295" s="141"/>
      <c r="E2295" s="132" t="s">
        <v>376</v>
      </c>
      <c r="F2295" s="120"/>
      <c r="G2295" s="120"/>
      <c r="H2295" s="137"/>
      <c r="I2295" s="137"/>
      <c r="J2295" s="140"/>
      <c r="K2295" s="135">
        <f>K2294</f>
        <v>1600</v>
      </c>
    </row>
    <row r="2296" spans="1:11" hidden="1">
      <c r="A2296" s="141"/>
      <c r="B2296" s="141"/>
      <c r="C2296" s="141"/>
      <c r="D2296" s="141"/>
      <c r="E2296" s="119"/>
      <c r="F2296" s="119"/>
      <c r="G2296" s="119"/>
      <c r="H2296" s="119"/>
      <c r="I2296" s="119"/>
      <c r="J2296" s="119"/>
      <c r="K2296" s="119"/>
    </row>
    <row r="2297" spans="1:11" ht="13.5" hidden="1" thickBot="1">
      <c r="A2297" s="142" t="s">
        <v>26</v>
      </c>
      <c r="B2297" s="141"/>
      <c r="C2297" s="141"/>
      <c r="D2297" s="141"/>
      <c r="E2297" s="141"/>
      <c r="F2297" s="141"/>
      <c r="G2297" s="141"/>
      <c r="H2297" s="141"/>
      <c r="I2297" s="141"/>
      <c r="J2297" s="141"/>
      <c r="K2297" s="141"/>
    </row>
    <row r="2298" spans="1:11" ht="13.5" hidden="1" thickBot="1">
      <c r="A2298" s="104" t="s">
        <v>8</v>
      </c>
      <c r="B2298" s="596" t="s">
        <v>9</v>
      </c>
      <c r="C2298" s="596"/>
      <c r="D2298" s="597"/>
      <c r="E2298" s="598" t="s">
        <v>10</v>
      </c>
      <c r="F2298" s="599"/>
      <c r="G2298" s="600"/>
      <c r="H2298" s="599" t="s">
        <v>11</v>
      </c>
      <c r="I2298" s="604" t="s">
        <v>27</v>
      </c>
      <c r="J2298" s="599" t="s">
        <v>28</v>
      </c>
      <c r="K2298" s="604" t="s">
        <v>14</v>
      </c>
    </row>
    <row r="2299" spans="1:11" ht="13.5" hidden="1" thickBot="1">
      <c r="A2299" s="127" t="s">
        <v>15</v>
      </c>
      <c r="B2299" s="167" t="s">
        <v>16</v>
      </c>
      <c r="C2299" s="168" t="s">
        <v>17</v>
      </c>
      <c r="D2299" s="166" t="s">
        <v>18</v>
      </c>
      <c r="E2299" s="601"/>
      <c r="F2299" s="602"/>
      <c r="G2299" s="603"/>
      <c r="H2299" s="602"/>
      <c r="I2299" s="605"/>
      <c r="J2299" s="602"/>
      <c r="K2299" s="605"/>
    </row>
    <row r="2300" spans="1:11" hidden="1">
      <c r="A2300" s="104"/>
      <c r="B2300" s="103"/>
      <c r="C2300" s="169"/>
      <c r="D2300" s="152"/>
      <c r="E2300" s="145" t="s">
        <v>431</v>
      </c>
      <c r="F2300" s="153"/>
      <c r="G2300" s="152"/>
      <c r="H2300" s="103" t="s">
        <v>178</v>
      </c>
      <c r="I2300" s="104">
        <v>0.1</v>
      </c>
      <c r="J2300" s="129">
        <v>11605</v>
      </c>
      <c r="K2300" s="129">
        <f>J2300*I2300</f>
        <v>1160.5</v>
      </c>
    </row>
    <row r="2301" spans="1:11" hidden="1">
      <c r="A2301" s="131"/>
      <c r="B2301" s="103"/>
      <c r="C2301" s="169"/>
      <c r="D2301" s="152"/>
      <c r="E2301" s="145"/>
      <c r="F2301" s="153"/>
      <c r="G2301" s="152"/>
      <c r="H2301" s="103"/>
      <c r="I2301" s="131"/>
      <c r="J2301" s="129"/>
      <c r="K2301" s="129"/>
    </row>
    <row r="2302" spans="1:11" hidden="1">
      <c r="A2302" s="131"/>
      <c r="B2302" s="103"/>
      <c r="C2302" s="169"/>
      <c r="D2302" s="152"/>
      <c r="E2302" s="145"/>
      <c r="F2302" s="153"/>
      <c r="G2302" s="152"/>
      <c r="H2302" s="103"/>
      <c r="I2302" s="131"/>
      <c r="J2302" s="129"/>
      <c r="K2302" s="129"/>
    </row>
    <row r="2303" spans="1:11" hidden="1">
      <c r="A2303" s="131"/>
      <c r="B2303" s="103" t="s">
        <v>368</v>
      </c>
      <c r="C2303" s="169" t="s">
        <v>368</v>
      </c>
      <c r="D2303" s="152" t="s">
        <v>368</v>
      </c>
      <c r="E2303" s="145" t="s">
        <v>368</v>
      </c>
      <c r="F2303" s="153"/>
      <c r="G2303" s="152"/>
      <c r="H2303" s="103" t="s">
        <v>368</v>
      </c>
      <c r="I2303" s="131"/>
      <c r="J2303" s="129" t="s">
        <v>368</v>
      </c>
      <c r="K2303" s="129" t="s">
        <v>368</v>
      </c>
    </row>
    <row r="2304" spans="1:11" hidden="1">
      <c r="A2304" s="131"/>
      <c r="B2304" s="103" t="s">
        <v>368</v>
      </c>
      <c r="C2304" s="169" t="s">
        <v>368</v>
      </c>
      <c r="D2304" s="152" t="s">
        <v>368</v>
      </c>
      <c r="E2304" s="145" t="s">
        <v>368</v>
      </c>
      <c r="F2304" s="153"/>
      <c r="G2304" s="152"/>
      <c r="H2304" s="103" t="s">
        <v>368</v>
      </c>
      <c r="I2304" s="131"/>
      <c r="J2304" s="129" t="s">
        <v>368</v>
      </c>
      <c r="K2304" s="129" t="s">
        <v>368</v>
      </c>
    </row>
    <row r="2305" spans="1:11" hidden="1">
      <c r="A2305" s="131"/>
      <c r="B2305" s="103" t="s">
        <v>368</v>
      </c>
      <c r="C2305" s="169" t="s">
        <v>368</v>
      </c>
      <c r="D2305" s="152" t="s">
        <v>368</v>
      </c>
      <c r="E2305" s="145" t="s">
        <v>368</v>
      </c>
      <c r="F2305" s="153"/>
      <c r="G2305" s="152"/>
      <c r="H2305" s="103" t="s">
        <v>368</v>
      </c>
      <c r="I2305" s="131"/>
      <c r="J2305" s="129" t="s">
        <v>368</v>
      </c>
      <c r="K2305" s="129" t="s">
        <v>368</v>
      </c>
    </row>
    <row r="2306" spans="1:11" hidden="1">
      <c r="A2306" s="131"/>
      <c r="B2306" s="103" t="s">
        <v>368</v>
      </c>
      <c r="C2306" s="169" t="s">
        <v>368</v>
      </c>
      <c r="D2306" s="152" t="s">
        <v>368</v>
      </c>
      <c r="E2306" s="145" t="s">
        <v>368</v>
      </c>
      <c r="F2306" s="153"/>
      <c r="G2306" s="152"/>
      <c r="H2306" s="103" t="s">
        <v>368</v>
      </c>
      <c r="I2306" s="131"/>
      <c r="J2306" s="129" t="s">
        <v>368</v>
      </c>
      <c r="K2306" s="129" t="s">
        <v>368</v>
      </c>
    </row>
    <row r="2307" spans="1:11" hidden="1">
      <c r="A2307" s="131"/>
      <c r="B2307" s="103" t="s">
        <v>368</v>
      </c>
      <c r="C2307" s="169" t="s">
        <v>368</v>
      </c>
      <c r="D2307" s="152" t="s">
        <v>368</v>
      </c>
      <c r="E2307" s="145" t="s">
        <v>368</v>
      </c>
      <c r="F2307" s="153"/>
      <c r="G2307" s="152"/>
      <c r="H2307" s="103" t="s">
        <v>368</v>
      </c>
      <c r="I2307" s="131"/>
      <c r="J2307" s="129" t="s">
        <v>368</v>
      </c>
      <c r="K2307" s="129" t="s">
        <v>368</v>
      </c>
    </row>
    <row r="2308" spans="1:11" hidden="1">
      <c r="A2308" s="131"/>
      <c r="B2308" s="103" t="s">
        <v>368</v>
      </c>
      <c r="C2308" s="169" t="s">
        <v>368</v>
      </c>
      <c r="D2308" s="152" t="s">
        <v>368</v>
      </c>
      <c r="E2308" s="145" t="s">
        <v>368</v>
      </c>
      <c r="F2308" s="153"/>
      <c r="G2308" s="152"/>
      <c r="H2308" s="103" t="s">
        <v>368</v>
      </c>
      <c r="I2308" s="131"/>
      <c r="J2308" s="129" t="s">
        <v>368</v>
      </c>
      <c r="K2308" s="129" t="s">
        <v>368</v>
      </c>
    </row>
    <row r="2309" spans="1:11" ht="13.5" hidden="1" thickBot="1">
      <c r="A2309" s="127"/>
      <c r="B2309" s="124" t="s">
        <v>368</v>
      </c>
      <c r="C2309" s="170" t="s">
        <v>368</v>
      </c>
      <c r="D2309" s="126" t="s">
        <v>368</v>
      </c>
      <c r="E2309" s="146" t="s">
        <v>368</v>
      </c>
      <c r="F2309" s="125"/>
      <c r="G2309" s="126"/>
      <c r="H2309" s="124" t="s">
        <v>368</v>
      </c>
      <c r="I2309" s="127"/>
      <c r="J2309" s="155" t="s">
        <v>368</v>
      </c>
      <c r="K2309" s="155" t="s">
        <v>368</v>
      </c>
    </row>
    <row r="2310" spans="1:11" ht="13.5" hidden="1" thickBot="1">
      <c r="A2310" s="141"/>
      <c r="B2310" s="141"/>
      <c r="C2310" s="141"/>
      <c r="D2310" s="141"/>
      <c r="E2310" s="132" t="s">
        <v>29</v>
      </c>
      <c r="F2310" s="120"/>
      <c r="G2310" s="120"/>
      <c r="H2310" s="120"/>
      <c r="I2310" s="120"/>
      <c r="J2310" s="134"/>
      <c r="K2310" s="155">
        <f>SUM(K2300:K2304)</f>
        <v>1160.5</v>
      </c>
    </row>
    <row r="2311" spans="1:11" ht="13.5" hidden="1" thickBot="1">
      <c r="A2311" s="141"/>
      <c r="B2311" s="141"/>
      <c r="C2311" s="141"/>
      <c r="D2311" s="141"/>
      <c r="E2311" s="132" t="s">
        <v>30</v>
      </c>
      <c r="F2311" s="120"/>
      <c r="G2311" s="120"/>
      <c r="H2311" s="137"/>
      <c r="I2311" s="137"/>
      <c r="J2311" s="140"/>
      <c r="K2311" s="135">
        <f>K2310</f>
        <v>1160.5</v>
      </c>
    </row>
    <row r="2312" spans="1:11" ht="13.5" hidden="1" thickBot="1">
      <c r="A2312" s="141"/>
      <c r="B2312" s="141"/>
      <c r="C2312" s="141"/>
      <c r="D2312" s="141"/>
      <c r="E2312" s="141"/>
      <c r="F2312" s="141"/>
      <c r="G2312" s="141"/>
      <c r="H2312" s="141"/>
      <c r="I2312" s="141"/>
      <c r="J2312" s="139"/>
      <c r="K2312" s="156"/>
    </row>
    <row r="2313" spans="1:11" ht="13.5" hidden="1" thickBot="1">
      <c r="A2313" s="141"/>
      <c r="B2313" s="141"/>
      <c r="C2313" s="141"/>
      <c r="D2313" s="141"/>
      <c r="E2313" s="174" t="s">
        <v>31</v>
      </c>
      <c r="F2313" s="175"/>
      <c r="G2313" s="175"/>
      <c r="H2313" s="175"/>
      <c r="I2313" s="175"/>
      <c r="J2313" s="612">
        <f>K2311+K2295+K2283+K2272</f>
        <v>4706.8715000000002</v>
      </c>
      <c r="K2313" s="613"/>
    </row>
    <row r="2314" spans="1:11" ht="13.5" hidden="1" thickBot="1">
      <c r="A2314" s="141"/>
      <c r="B2314" s="141"/>
      <c r="C2314" s="141"/>
      <c r="D2314" s="141"/>
      <c r="E2314" s="112" t="s">
        <v>32</v>
      </c>
      <c r="F2314" s="157"/>
      <c r="G2314" s="157"/>
      <c r="H2314" s="158">
        <v>0.35</v>
      </c>
      <c r="I2314" s="157"/>
      <c r="J2314" s="612">
        <f>J2313*0.3</f>
        <v>1412.0614499999999</v>
      </c>
      <c r="K2314" s="613"/>
    </row>
    <row r="2315" spans="1:11" ht="13.5" hidden="1" thickBot="1">
      <c r="A2315" s="141"/>
      <c r="B2315" s="141"/>
      <c r="C2315" s="141"/>
      <c r="D2315" s="141"/>
      <c r="E2315" s="160" t="s">
        <v>33</v>
      </c>
      <c r="F2315" s="161"/>
      <c r="G2315" s="161"/>
      <c r="H2315" s="161"/>
      <c r="I2315" s="161"/>
      <c r="J2315" s="612">
        <f>J2314+J2313</f>
        <v>6118.9329500000003</v>
      </c>
      <c r="K2315" s="613"/>
    </row>
    <row r="2316" spans="1:11" ht="13.5" hidden="1" thickBot="1"/>
    <row r="2317" spans="1:11" ht="18" hidden="1">
      <c r="A2317" s="630"/>
      <c r="B2317" s="631"/>
      <c r="C2317" s="632"/>
      <c r="D2317" s="639" t="s">
        <v>0</v>
      </c>
      <c r="E2317" s="640"/>
      <c r="F2317" s="640"/>
      <c r="G2317" s="640"/>
      <c r="H2317" s="640"/>
      <c r="I2317" s="640"/>
      <c r="J2317" s="640"/>
      <c r="K2317" s="640"/>
    </row>
    <row r="2318" spans="1:11" ht="13.5" hidden="1" thickBot="1">
      <c r="A2318" s="633"/>
      <c r="B2318" s="634"/>
      <c r="C2318" s="635"/>
      <c r="D2318" s="106"/>
      <c r="E2318" s="107"/>
      <c r="F2318" s="107"/>
      <c r="G2318" s="107"/>
      <c r="H2318" s="107"/>
      <c r="I2318" s="107"/>
      <c r="J2318" s="107"/>
      <c r="K2318" s="107"/>
    </row>
    <row r="2319" spans="1:11" ht="15" hidden="1" thickBot="1">
      <c r="A2319" s="633"/>
      <c r="B2319" s="634"/>
      <c r="C2319" s="635"/>
      <c r="D2319" s="641" t="str">
        <f>D2251</f>
        <v>MUNICIPIO DE RIONEGRO</v>
      </c>
      <c r="E2319" s="642"/>
      <c r="F2319" s="642"/>
      <c r="G2319" s="642"/>
      <c r="H2319" s="642"/>
      <c r="I2319" s="642"/>
      <c r="J2319" s="643"/>
      <c r="K2319" s="108" t="s">
        <v>1</v>
      </c>
    </row>
    <row r="2320" spans="1:11" ht="13.5" hidden="1" thickBot="1">
      <c r="A2320" s="636"/>
      <c r="B2320" s="637"/>
      <c r="C2320" s="638"/>
      <c r="D2320" s="644" t="str">
        <f>D2252</f>
        <v xml:space="preserve">REPOSICION SISTEMA DE ACUEDUCTO  CORREGIMIENTO LLANO DE PALMAS
</v>
      </c>
      <c r="E2320" s="645"/>
      <c r="F2320" s="645"/>
      <c r="G2320" s="645"/>
      <c r="H2320" s="645"/>
      <c r="I2320" s="645"/>
      <c r="J2320" s="646"/>
      <c r="K2320" s="109" t="str">
        <f>K2251</f>
        <v>FECHA</v>
      </c>
    </row>
    <row r="2321" spans="1:11" ht="13.5" hidden="1" thickBot="1">
      <c r="A2321" s="647" t="s">
        <v>233</v>
      </c>
      <c r="B2321" s="626"/>
      <c r="C2321" s="624">
        <f>'[8]APU''s'!C5530</f>
        <v>0</v>
      </c>
      <c r="D2321" s="624"/>
      <c r="E2321" s="624"/>
      <c r="F2321" s="624"/>
      <c r="G2321" s="625"/>
      <c r="H2321" s="626"/>
      <c r="I2321" s="626"/>
      <c r="J2321" s="163"/>
      <c r="K2321" s="111" t="s">
        <v>3</v>
      </c>
    </row>
    <row r="2322" spans="1:11" ht="13.5" hidden="1" thickBot="1">
      <c r="A2322" s="112" t="s">
        <v>4</v>
      </c>
      <c r="B2322" s="627" t="e">
        <f>Resumen!#REF!</f>
        <v>#REF!</v>
      </c>
      <c r="C2322" s="628"/>
      <c r="D2322" s="112" t="s">
        <v>5</v>
      </c>
      <c r="E2322" s="114"/>
      <c r="F2322" s="115" t="e">
        <f>Resumen!#REF!</f>
        <v>#REF!</v>
      </c>
      <c r="G2322" s="114"/>
      <c r="H2322" s="114"/>
      <c r="I2322" s="114"/>
      <c r="J2322" s="116"/>
      <c r="K2322" s="164" t="s">
        <v>3</v>
      </c>
    </row>
    <row r="2323" spans="1:11" hidden="1">
      <c r="A2323" s="117"/>
      <c r="B2323" s="117"/>
      <c r="C2323" s="117"/>
      <c r="D2323" s="117"/>
      <c r="E2323" s="117"/>
      <c r="F2323" s="117"/>
      <c r="G2323" s="117"/>
      <c r="H2323" s="117"/>
      <c r="I2323" s="117"/>
      <c r="J2323" s="117"/>
      <c r="K2323" s="117"/>
    </row>
    <row r="2324" spans="1:11" ht="13.5" hidden="1" thickBot="1">
      <c r="A2324" s="165" t="s">
        <v>7</v>
      </c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</row>
    <row r="2325" spans="1:11" ht="13.5" hidden="1" thickBot="1">
      <c r="A2325" s="104" t="s">
        <v>8</v>
      </c>
      <c r="B2325" s="596" t="s">
        <v>9</v>
      </c>
      <c r="C2325" s="596"/>
      <c r="D2325" s="597"/>
      <c r="E2325" s="598" t="s">
        <v>10</v>
      </c>
      <c r="F2325" s="599"/>
      <c r="G2325" s="600"/>
      <c r="H2325" s="599" t="s">
        <v>11</v>
      </c>
      <c r="I2325" s="604" t="s">
        <v>12</v>
      </c>
      <c r="J2325" s="599" t="s">
        <v>13</v>
      </c>
      <c r="K2325" s="604" t="s">
        <v>14</v>
      </c>
    </row>
    <row r="2326" spans="1:11" ht="13.5" hidden="1" thickBot="1">
      <c r="A2326" s="127" t="s">
        <v>15</v>
      </c>
      <c r="B2326" s="167" t="s">
        <v>16</v>
      </c>
      <c r="C2326" s="168" t="s">
        <v>17</v>
      </c>
      <c r="D2326" s="166" t="s">
        <v>18</v>
      </c>
      <c r="E2326" s="601"/>
      <c r="F2326" s="602"/>
      <c r="G2326" s="603"/>
      <c r="H2326" s="602"/>
      <c r="I2326" s="605"/>
      <c r="J2326" s="602"/>
      <c r="K2326" s="605"/>
    </row>
    <row r="2327" spans="1:11" hidden="1">
      <c r="A2327" s="104">
        <v>59</v>
      </c>
      <c r="B2327" s="103">
        <v>2</v>
      </c>
      <c r="C2327" s="169">
        <v>59</v>
      </c>
      <c r="D2327" s="152">
        <v>1</v>
      </c>
      <c r="E2327" s="145" t="s">
        <v>448</v>
      </c>
      <c r="F2327" s="153"/>
      <c r="G2327" s="152"/>
      <c r="H2327" s="103" t="s">
        <v>6</v>
      </c>
      <c r="I2327" s="104">
        <v>1</v>
      </c>
      <c r="J2327" s="129">
        <v>9340</v>
      </c>
      <c r="K2327" s="129">
        <f>J2327</f>
        <v>9340</v>
      </c>
    </row>
    <row r="2328" spans="1:11" hidden="1">
      <c r="A2328" s="131"/>
      <c r="B2328" s="103"/>
      <c r="C2328" s="169"/>
      <c r="D2328" s="152"/>
      <c r="E2328" s="145"/>
      <c r="F2328" s="153"/>
      <c r="G2328" s="152"/>
      <c r="H2328" s="103"/>
      <c r="I2328" s="131"/>
      <c r="J2328" s="129"/>
      <c r="K2328" s="129"/>
    </row>
    <row r="2329" spans="1:11" hidden="1">
      <c r="A2329" s="131"/>
      <c r="B2329" s="103"/>
      <c r="C2329" s="169"/>
      <c r="D2329" s="152"/>
      <c r="E2329" s="145"/>
      <c r="F2329" s="153"/>
      <c r="G2329" s="152"/>
      <c r="H2329" s="103"/>
      <c r="I2329" s="131"/>
      <c r="J2329" s="129"/>
      <c r="K2329" s="129"/>
    </row>
    <row r="2330" spans="1:11" hidden="1">
      <c r="A2330" s="131"/>
      <c r="B2330" s="103"/>
      <c r="C2330" s="169"/>
      <c r="D2330" s="152"/>
      <c r="E2330" s="145"/>
      <c r="F2330" s="153"/>
      <c r="G2330" s="152"/>
      <c r="H2330" s="103"/>
      <c r="I2330" s="131"/>
      <c r="J2330" s="129"/>
      <c r="K2330" s="129"/>
    </row>
    <row r="2331" spans="1:11" hidden="1">
      <c r="A2331" s="131"/>
      <c r="B2331" s="103" t="s">
        <v>368</v>
      </c>
      <c r="C2331" s="169" t="s">
        <v>368</v>
      </c>
      <c r="D2331" s="152" t="s">
        <v>368</v>
      </c>
      <c r="E2331" s="145" t="s">
        <v>368</v>
      </c>
      <c r="F2331" s="153"/>
      <c r="G2331" s="152"/>
      <c r="H2331" s="103" t="s">
        <v>368</v>
      </c>
      <c r="I2331" s="131"/>
      <c r="J2331" s="129" t="s">
        <v>368</v>
      </c>
      <c r="K2331" s="129" t="s">
        <v>368</v>
      </c>
    </row>
    <row r="2332" spans="1:11" hidden="1">
      <c r="A2332" s="131"/>
      <c r="B2332" s="103" t="s">
        <v>368</v>
      </c>
      <c r="C2332" s="169" t="s">
        <v>368</v>
      </c>
      <c r="D2332" s="152" t="s">
        <v>368</v>
      </c>
      <c r="E2332" s="145" t="s">
        <v>368</v>
      </c>
      <c r="F2332" s="153"/>
      <c r="G2332" s="152"/>
      <c r="H2332" s="103" t="s">
        <v>368</v>
      </c>
      <c r="I2332" s="131"/>
      <c r="J2332" s="129" t="s">
        <v>368</v>
      </c>
      <c r="K2332" s="129" t="s">
        <v>368</v>
      </c>
    </row>
    <row r="2333" spans="1:11" hidden="1">
      <c r="A2333" s="131"/>
      <c r="B2333" s="103" t="s">
        <v>368</v>
      </c>
      <c r="C2333" s="169" t="s">
        <v>368</v>
      </c>
      <c r="D2333" s="152" t="s">
        <v>368</v>
      </c>
      <c r="E2333" s="145" t="s">
        <v>368</v>
      </c>
      <c r="F2333" s="153"/>
      <c r="G2333" s="152"/>
      <c r="H2333" s="103" t="s">
        <v>368</v>
      </c>
      <c r="I2333" s="131"/>
      <c r="J2333" s="129" t="s">
        <v>368</v>
      </c>
      <c r="K2333" s="129" t="s">
        <v>368</v>
      </c>
    </row>
    <row r="2334" spans="1:11" hidden="1">
      <c r="A2334" s="131"/>
      <c r="B2334" s="103" t="s">
        <v>368</v>
      </c>
      <c r="C2334" s="169" t="s">
        <v>368</v>
      </c>
      <c r="D2334" s="152" t="s">
        <v>368</v>
      </c>
      <c r="E2334" s="145" t="s">
        <v>368</v>
      </c>
      <c r="F2334" s="153"/>
      <c r="G2334" s="152"/>
      <c r="H2334" s="103" t="s">
        <v>368</v>
      </c>
      <c r="I2334" s="131"/>
      <c r="J2334" s="129" t="s">
        <v>368</v>
      </c>
      <c r="K2334" s="129" t="s">
        <v>368</v>
      </c>
    </row>
    <row r="2335" spans="1:11" hidden="1">
      <c r="A2335" s="131"/>
      <c r="B2335" s="103" t="s">
        <v>368</v>
      </c>
      <c r="C2335" s="169" t="s">
        <v>368</v>
      </c>
      <c r="D2335" s="152" t="s">
        <v>368</v>
      </c>
      <c r="E2335" s="145" t="s">
        <v>368</v>
      </c>
      <c r="F2335" s="153"/>
      <c r="G2335" s="152"/>
      <c r="H2335" s="103" t="s">
        <v>368</v>
      </c>
      <c r="I2335" s="131"/>
      <c r="J2335" s="129" t="s">
        <v>368</v>
      </c>
      <c r="K2335" s="129" t="s">
        <v>368</v>
      </c>
    </row>
    <row r="2336" spans="1:11" ht="13.5" hidden="1" thickBot="1">
      <c r="A2336" s="127"/>
      <c r="B2336" s="124" t="s">
        <v>368</v>
      </c>
      <c r="C2336" s="170" t="s">
        <v>368</v>
      </c>
      <c r="D2336" s="126" t="s">
        <v>368</v>
      </c>
      <c r="E2336" s="146" t="s">
        <v>368</v>
      </c>
      <c r="F2336" s="125"/>
      <c r="G2336" s="126"/>
      <c r="H2336" s="124" t="s">
        <v>368</v>
      </c>
      <c r="I2336" s="127"/>
      <c r="J2336" s="155" t="s">
        <v>368</v>
      </c>
      <c r="K2336" s="155" t="s">
        <v>368</v>
      </c>
    </row>
    <row r="2337" spans="1:11" ht="13.5" hidden="1" thickBot="1">
      <c r="A2337" s="119"/>
      <c r="B2337" s="119"/>
      <c r="C2337" s="119"/>
      <c r="D2337" s="119"/>
      <c r="E2337" s="130" t="s">
        <v>19</v>
      </c>
      <c r="F2337" s="119"/>
      <c r="G2337" s="119"/>
      <c r="H2337" s="120"/>
      <c r="I2337" s="120"/>
      <c r="J2337" s="134"/>
      <c r="K2337" s="155">
        <f>SUM(K2327:K2331)</f>
        <v>9340</v>
      </c>
    </row>
    <row r="2338" spans="1:11" ht="13.5" hidden="1" thickBot="1">
      <c r="A2338" s="119"/>
      <c r="B2338" s="119"/>
      <c r="C2338" s="119"/>
      <c r="D2338" s="119"/>
      <c r="E2338" s="136" t="s">
        <v>20</v>
      </c>
      <c r="F2338" s="137"/>
      <c r="G2338" s="137"/>
      <c r="H2338" s="137"/>
      <c r="I2338" s="138">
        <v>0.05</v>
      </c>
      <c r="J2338" s="139"/>
      <c r="K2338" s="135">
        <f>K2337*0.05</f>
        <v>467</v>
      </c>
    </row>
    <row r="2339" spans="1:11" ht="13.5" hidden="1" thickBot="1">
      <c r="A2339" s="119"/>
      <c r="B2339" s="141"/>
      <c r="C2339" s="141"/>
      <c r="D2339" s="141"/>
      <c r="E2339" s="132" t="s">
        <v>21</v>
      </c>
      <c r="F2339" s="120"/>
      <c r="G2339" s="120"/>
      <c r="H2339" s="137"/>
      <c r="I2339" s="137"/>
      <c r="J2339" s="140"/>
      <c r="K2339" s="135">
        <f>K2338+K2337</f>
        <v>9807</v>
      </c>
    </row>
    <row r="2340" spans="1:11" ht="13.5" hidden="1" thickBot="1">
      <c r="A2340" s="119"/>
      <c r="B2340" s="141"/>
      <c r="C2340" s="141"/>
      <c r="D2340" s="141"/>
      <c r="E2340" s="132" t="s">
        <v>22</v>
      </c>
      <c r="F2340" s="120"/>
      <c r="G2340" s="120"/>
      <c r="H2340" s="137"/>
      <c r="I2340" s="137"/>
      <c r="J2340" s="140"/>
      <c r="K2340" s="135">
        <f>K2339</f>
        <v>9807</v>
      </c>
    </row>
    <row r="2341" spans="1:11" hidden="1">
      <c r="A2341" s="119"/>
      <c r="B2341" s="141"/>
      <c r="C2341" s="141"/>
      <c r="D2341" s="141"/>
      <c r="E2341" s="141"/>
      <c r="F2341" s="141"/>
      <c r="G2341" s="141"/>
      <c r="H2341" s="141"/>
      <c r="I2341" s="141"/>
      <c r="J2341" s="141"/>
      <c r="K2341" s="141"/>
    </row>
    <row r="2342" spans="1:11" ht="13.5" hidden="1" thickBot="1">
      <c r="A2342" s="142" t="s">
        <v>369</v>
      </c>
      <c r="B2342" s="141"/>
      <c r="C2342" s="141"/>
      <c r="D2342" s="141"/>
      <c r="E2342" s="141"/>
      <c r="F2342" s="141"/>
      <c r="G2342" s="141"/>
      <c r="H2342" s="141"/>
      <c r="I2342" s="141"/>
      <c r="J2342" s="141"/>
      <c r="K2342" s="141"/>
    </row>
    <row r="2343" spans="1:11" ht="13.5" hidden="1" thickBot="1">
      <c r="A2343" s="104" t="s">
        <v>8</v>
      </c>
      <c r="B2343" s="596" t="s">
        <v>9</v>
      </c>
      <c r="C2343" s="596"/>
      <c r="D2343" s="597"/>
      <c r="E2343" s="598" t="s">
        <v>10</v>
      </c>
      <c r="F2343" s="599"/>
      <c r="G2343" s="600"/>
      <c r="H2343" s="599" t="s">
        <v>11</v>
      </c>
      <c r="I2343" s="604" t="s">
        <v>12</v>
      </c>
      <c r="J2343" s="599" t="s">
        <v>13</v>
      </c>
      <c r="K2343" s="604" t="s">
        <v>14</v>
      </c>
    </row>
    <row r="2344" spans="1:11" ht="13.5" hidden="1" thickBot="1">
      <c r="A2344" s="127" t="s">
        <v>15</v>
      </c>
      <c r="B2344" s="167" t="s">
        <v>16</v>
      </c>
      <c r="C2344" s="168" t="s">
        <v>17</v>
      </c>
      <c r="D2344" s="166" t="s">
        <v>18</v>
      </c>
      <c r="E2344" s="601"/>
      <c r="F2344" s="602"/>
      <c r="G2344" s="603"/>
      <c r="H2344" s="602"/>
      <c r="I2344" s="605"/>
      <c r="J2344" s="602"/>
      <c r="K2344" s="605"/>
    </row>
    <row r="2345" spans="1:11" hidden="1">
      <c r="A2345" s="104"/>
      <c r="B2345" s="103"/>
      <c r="C2345" s="169"/>
      <c r="D2345" s="152"/>
      <c r="E2345" s="145" t="s">
        <v>80</v>
      </c>
      <c r="F2345" s="153"/>
      <c r="G2345" s="152"/>
      <c r="H2345" s="103" t="s">
        <v>83</v>
      </c>
      <c r="I2345" s="104">
        <v>0.1</v>
      </c>
      <c r="J2345" s="129">
        <v>1500</v>
      </c>
      <c r="K2345" s="129">
        <f>J2345*I2345</f>
        <v>150</v>
      </c>
    </row>
    <row r="2346" spans="1:11" hidden="1">
      <c r="A2346" s="131"/>
      <c r="B2346" s="103" t="s">
        <v>368</v>
      </c>
      <c r="C2346" s="169" t="s">
        <v>368</v>
      </c>
      <c r="D2346" s="152" t="s">
        <v>368</v>
      </c>
      <c r="E2346" s="145" t="s">
        <v>368</v>
      </c>
      <c r="F2346" s="153"/>
      <c r="G2346" s="152"/>
      <c r="H2346" s="103" t="s">
        <v>368</v>
      </c>
      <c r="I2346" s="131"/>
      <c r="J2346" s="129" t="s">
        <v>368</v>
      </c>
      <c r="K2346" s="129" t="s">
        <v>368</v>
      </c>
    </row>
    <row r="2347" spans="1:11" hidden="1">
      <c r="A2347" s="131"/>
      <c r="B2347" s="103" t="s">
        <v>368</v>
      </c>
      <c r="C2347" s="169" t="s">
        <v>368</v>
      </c>
      <c r="D2347" s="152" t="s">
        <v>368</v>
      </c>
      <c r="E2347" s="145" t="s">
        <v>368</v>
      </c>
      <c r="F2347" s="153"/>
      <c r="G2347" s="152"/>
      <c r="H2347" s="103" t="s">
        <v>368</v>
      </c>
      <c r="I2347" s="131"/>
      <c r="J2347" s="129" t="s">
        <v>368</v>
      </c>
      <c r="K2347" s="129" t="s">
        <v>368</v>
      </c>
    </row>
    <row r="2348" spans="1:11" hidden="1">
      <c r="A2348" s="131"/>
      <c r="B2348" s="103" t="s">
        <v>368</v>
      </c>
      <c r="C2348" s="169" t="s">
        <v>368</v>
      </c>
      <c r="D2348" s="152" t="s">
        <v>368</v>
      </c>
      <c r="E2348" s="145" t="s">
        <v>368</v>
      </c>
      <c r="F2348" s="153"/>
      <c r="G2348" s="152"/>
      <c r="H2348" s="103" t="s">
        <v>368</v>
      </c>
      <c r="I2348" s="131"/>
      <c r="J2348" s="129" t="s">
        <v>368</v>
      </c>
      <c r="K2348" s="129" t="s">
        <v>368</v>
      </c>
    </row>
    <row r="2349" spans="1:11" ht="13.5" hidden="1" thickBot="1">
      <c r="A2349" s="127"/>
      <c r="B2349" s="124" t="s">
        <v>368</v>
      </c>
      <c r="C2349" s="170" t="s">
        <v>368</v>
      </c>
      <c r="D2349" s="126" t="s">
        <v>368</v>
      </c>
      <c r="E2349" s="146" t="s">
        <v>368</v>
      </c>
      <c r="F2349" s="125"/>
      <c r="G2349" s="126"/>
      <c r="H2349" s="124" t="s">
        <v>368</v>
      </c>
      <c r="I2349" s="127"/>
      <c r="J2349" s="129" t="s">
        <v>368</v>
      </c>
      <c r="K2349" s="129" t="s">
        <v>368</v>
      </c>
    </row>
    <row r="2350" spans="1:11" ht="13.5" hidden="1" thickBot="1">
      <c r="A2350" s="141"/>
      <c r="B2350" s="141"/>
      <c r="C2350" s="141"/>
      <c r="D2350" s="141"/>
      <c r="E2350" s="132" t="s">
        <v>380</v>
      </c>
      <c r="F2350" s="120"/>
      <c r="G2350" s="120"/>
      <c r="H2350" s="120"/>
      <c r="I2350" s="120"/>
      <c r="J2350" s="140"/>
      <c r="K2350" s="135">
        <f>SUM(K2345:K2349)</f>
        <v>150</v>
      </c>
    </row>
    <row r="2351" spans="1:11" ht="13.5" hidden="1" thickBot="1">
      <c r="A2351" s="141"/>
      <c r="B2351" s="141"/>
      <c r="C2351" s="141"/>
      <c r="D2351" s="141"/>
      <c r="E2351" s="132" t="s">
        <v>370</v>
      </c>
      <c r="F2351" s="120"/>
      <c r="G2351" s="120"/>
      <c r="H2351" s="137"/>
      <c r="I2351" s="137"/>
      <c r="J2351" s="140"/>
      <c r="K2351" s="135">
        <f>K2350</f>
        <v>150</v>
      </c>
    </row>
    <row r="2352" spans="1:11" hidden="1">
      <c r="A2352" s="141"/>
      <c r="B2352" s="141"/>
      <c r="C2352" s="141"/>
      <c r="D2352" s="141"/>
      <c r="E2352" s="119"/>
      <c r="F2352" s="119"/>
      <c r="G2352" s="119"/>
      <c r="H2352" s="119"/>
      <c r="I2352" s="119"/>
      <c r="J2352" s="148"/>
      <c r="K2352" s="149"/>
    </row>
    <row r="2353" spans="1:11" ht="13.5" hidden="1" thickBot="1">
      <c r="A2353" s="142" t="s">
        <v>371</v>
      </c>
      <c r="B2353" s="141"/>
      <c r="C2353" s="141"/>
      <c r="D2353" s="141"/>
      <c r="E2353" s="141"/>
      <c r="F2353" s="141"/>
      <c r="G2353" s="141"/>
      <c r="H2353" s="141"/>
      <c r="I2353" s="141"/>
      <c r="J2353" s="141"/>
      <c r="K2353" s="141"/>
    </row>
    <row r="2354" spans="1:11" ht="13.5" hidden="1" thickBot="1">
      <c r="A2354" s="104" t="s">
        <v>8</v>
      </c>
      <c r="B2354" s="596" t="s">
        <v>9</v>
      </c>
      <c r="C2354" s="596"/>
      <c r="D2354" s="597"/>
      <c r="E2354" s="598" t="s">
        <v>10</v>
      </c>
      <c r="F2354" s="600"/>
      <c r="G2354" s="622" t="s">
        <v>372</v>
      </c>
      <c r="H2354" s="604" t="s">
        <v>373</v>
      </c>
      <c r="I2354" s="604" t="s">
        <v>374</v>
      </c>
      <c r="J2354" s="604" t="s">
        <v>28</v>
      </c>
      <c r="K2354" s="604" t="s">
        <v>13</v>
      </c>
    </row>
    <row r="2355" spans="1:11" ht="13.5" hidden="1" thickBot="1">
      <c r="A2355" s="127" t="s">
        <v>15</v>
      </c>
      <c r="B2355" s="167" t="s">
        <v>16</v>
      </c>
      <c r="C2355" s="168" t="s">
        <v>17</v>
      </c>
      <c r="D2355" s="166" t="s">
        <v>18</v>
      </c>
      <c r="E2355" s="601"/>
      <c r="F2355" s="603"/>
      <c r="G2355" s="629"/>
      <c r="H2355" s="605"/>
      <c r="I2355" s="605"/>
      <c r="J2355" s="605"/>
      <c r="K2355" s="605"/>
    </row>
    <row r="2356" spans="1:11" hidden="1">
      <c r="A2356" s="104"/>
      <c r="B2356" s="121"/>
      <c r="C2356" s="171"/>
      <c r="D2356" s="123"/>
      <c r="E2356" s="145" t="s">
        <v>444</v>
      </c>
      <c r="F2356" s="123"/>
      <c r="G2356" s="123">
        <v>0.1</v>
      </c>
      <c r="H2356" s="122">
        <v>40</v>
      </c>
      <c r="I2356" s="104">
        <v>4</v>
      </c>
      <c r="J2356" s="172">
        <v>10</v>
      </c>
      <c r="K2356" s="129">
        <f>J2356*I2356*H2356</f>
        <v>1600</v>
      </c>
    </row>
    <row r="2357" spans="1:11" hidden="1">
      <c r="A2357" s="131"/>
      <c r="B2357" s="103"/>
      <c r="C2357" s="169"/>
      <c r="D2357" s="152"/>
      <c r="E2357" s="145"/>
      <c r="F2357" s="152"/>
      <c r="G2357" s="152"/>
      <c r="H2357" s="153"/>
      <c r="I2357" s="131"/>
      <c r="J2357" s="149"/>
      <c r="K2357" s="129"/>
    </row>
    <row r="2358" spans="1:11" hidden="1">
      <c r="A2358" s="131"/>
      <c r="B2358" s="103"/>
      <c r="C2358" s="169"/>
      <c r="D2358" s="152"/>
      <c r="E2358" s="145"/>
      <c r="F2358" s="152"/>
      <c r="G2358" s="152"/>
      <c r="H2358" s="153"/>
      <c r="I2358" s="131"/>
      <c r="J2358" s="149"/>
      <c r="K2358" s="129"/>
    </row>
    <row r="2359" spans="1:11" hidden="1">
      <c r="A2359" s="131"/>
      <c r="B2359" s="103"/>
      <c r="C2359" s="169"/>
      <c r="D2359" s="152"/>
      <c r="E2359" s="145"/>
      <c r="F2359" s="152"/>
      <c r="G2359" s="152"/>
      <c r="H2359" s="153"/>
      <c r="I2359" s="131"/>
      <c r="J2359" s="149"/>
      <c r="K2359" s="129"/>
    </row>
    <row r="2360" spans="1:11" hidden="1">
      <c r="A2360" s="131"/>
      <c r="B2360" s="103"/>
      <c r="C2360" s="169"/>
      <c r="D2360" s="152"/>
      <c r="E2360" s="145"/>
      <c r="F2360" s="152"/>
      <c r="G2360" s="152"/>
      <c r="H2360" s="153"/>
      <c r="I2360" s="131"/>
      <c r="J2360" s="149"/>
      <c r="K2360" s="129"/>
    </row>
    <row r="2361" spans="1:11" ht="13.5" hidden="1" thickBot="1">
      <c r="A2361" s="127"/>
      <c r="B2361" s="124" t="s">
        <v>368</v>
      </c>
      <c r="C2361" s="170" t="s">
        <v>368</v>
      </c>
      <c r="D2361" s="126" t="s">
        <v>368</v>
      </c>
      <c r="E2361" s="146" t="s">
        <v>368</v>
      </c>
      <c r="F2361" s="126"/>
      <c r="G2361" s="126"/>
      <c r="H2361" s="153"/>
      <c r="I2361" s="131"/>
      <c r="J2361" s="149"/>
      <c r="K2361" s="129" t="s">
        <v>368</v>
      </c>
    </row>
    <row r="2362" spans="1:11" ht="13.5" hidden="1" thickBot="1">
      <c r="A2362" s="141"/>
      <c r="B2362" s="141"/>
      <c r="C2362" s="141"/>
      <c r="D2362" s="141"/>
      <c r="E2362" s="132" t="s">
        <v>375</v>
      </c>
      <c r="F2362" s="120"/>
      <c r="G2362" s="120"/>
      <c r="H2362" s="137"/>
      <c r="I2362" s="137"/>
      <c r="J2362" s="140"/>
      <c r="K2362" s="135">
        <f>SUM(K2356:K2360)</f>
        <v>1600</v>
      </c>
    </row>
    <row r="2363" spans="1:11" ht="13.5" hidden="1" thickBot="1">
      <c r="A2363" s="141"/>
      <c r="B2363" s="141"/>
      <c r="C2363" s="141"/>
      <c r="D2363" s="141"/>
      <c r="E2363" s="132" t="s">
        <v>376</v>
      </c>
      <c r="F2363" s="120"/>
      <c r="G2363" s="120"/>
      <c r="H2363" s="137"/>
      <c r="I2363" s="137"/>
      <c r="J2363" s="140"/>
      <c r="K2363" s="135">
        <f>K2362</f>
        <v>1600</v>
      </c>
    </row>
    <row r="2364" spans="1:11" hidden="1">
      <c r="A2364" s="141"/>
      <c r="B2364" s="141"/>
      <c r="C2364" s="141"/>
      <c r="D2364" s="141"/>
      <c r="E2364" s="119"/>
      <c r="F2364" s="119"/>
      <c r="G2364" s="119"/>
      <c r="H2364" s="119"/>
      <c r="I2364" s="119"/>
      <c r="J2364" s="119"/>
      <c r="K2364" s="119"/>
    </row>
    <row r="2365" spans="1:11" ht="13.5" hidden="1" thickBot="1">
      <c r="A2365" s="142" t="s">
        <v>26</v>
      </c>
      <c r="B2365" s="141"/>
      <c r="C2365" s="141"/>
      <c r="D2365" s="141"/>
      <c r="E2365" s="141"/>
      <c r="F2365" s="141"/>
      <c r="G2365" s="141"/>
      <c r="H2365" s="141"/>
      <c r="I2365" s="141"/>
      <c r="J2365" s="141"/>
      <c r="K2365" s="141"/>
    </row>
    <row r="2366" spans="1:11" ht="13.5" hidden="1" thickBot="1">
      <c r="A2366" s="104" t="s">
        <v>8</v>
      </c>
      <c r="B2366" s="596" t="s">
        <v>9</v>
      </c>
      <c r="C2366" s="596"/>
      <c r="D2366" s="597"/>
      <c r="E2366" s="598" t="s">
        <v>10</v>
      </c>
      <c r="F2366" s="599"/>
      <c r="G2366" s="600"/>
      <c r="H2366" s="599" t="s">
        <v>11</v>
      </c>
      <c r="I2366" s="604" t="s">
        <v>27</v>
      </c>
      <c r="J2366" s="599" t="s">
        <v>28</v>
      </c>
      <c r="K2366" s="604" t="s">
        <v>14</v>
      </c>
    </row>
    <row r="2367" spans="1:11" ht="13.5" hidden="1" thickBot="1">
      <c r="A2367" s="127" t="s">
        <v>15</v>
      </c>
      <c r="B2367" s="167" t="s">
        <v>16</v>
      </c>
      <c r="C2367" s="168" t="s">
        <v>17</v>
      </c>
      <c r="D2367" s="166" t="s">
        <v>18</v>
      </c>
      <c r="E2367" s="601"/>
      <c r="F2367" s="602"/>
      <c r="G2367" s="603"/>
      <c r="H2367" s="602"/>
      <c r="I2367" s="605"/>
      <c r="J2367" s="602"/>
      <c r="K2367" s="605"/>
    </row>
    <row r="2368" spans="1:11" hidden="1">
      <c r="A2368" s="104"/>
      <c r="B2368" s="103"/>
      <c r="C2368" s="169"/>
      <c r="D2368" s="152"/>
      <c r="E2368" s="145" t="s">
        <v>431</v>
      </c>
      <c r="F2368" s="153"/>
      <c r="G2368" s="152"/>
      <c r="H2368" s="103" t="s">
        <v>178</v>
      </c>
      <c r="I2368" s="104">
        <v>0.1</v>
      </c>
      <c r="J2368" s="129">
        <v>11605</v>
      </c>
      <c r="K2368" s="129">
        <f>J2368*I2368</f>
        <v>1160.5</v>
      </c>
    </row>
    <row r="2369" spans="1:11" hidden="1">
      <c r="A2369" s="131"/>
      <c r="B2369" s="103"/>
      <c r="C2369" s="169"/>
      <c r="D2369" s="152"/>
      <c r="E2369" s="145"/>
      <c r="F2369" s="153"/>
      <c r="G2369" s="152"/>
      <c r="H2369" s="103"/>
      <c r="I2369" s="131"/>
      <c r="J2369" s="129"/>
      <c r="K2369" s="129"/>
    </row>
    <row r="2370" spans="1:11" hidden="1">
      <c r="A2370" s="131"/>
      <c r="B2370" s="103"/>
      <c r="C2370" s="169"/>
      <c r="D2370" s="152"/>
      <c r="E2370" s="145"/>
      <c r="F2370" s="153"/>
      <c r="G2370" s="152"/>
      <c r="H2370" s="103"/>
      <c r="I2370" s="131"/>
      <c r="J2370" s="129"/>
      <c r="K2370" s="129"/>
    </row>
    <row r="2371" spans="1:11" hidden="1">
      <c r="A2371" s="131"/>
      <c r="B2371" s="103" t="s">
        <v>368</v>
      </c>
      <c r="C2371" s="169" t="s">
        <v>368</v>
      </c>
      <c r="D2371" s="152" t="s">
        <v>368</v>
      </c>
      <c r="E2371" s="145" t="s">
        <v>368</v>
      </c>
      <c r="F2371" s="153"/>
      <c r="G2371" s="152"/>
      <c r="H2371" s="103" t="s">
        <v>368</v>
      </c>
      <c r="I2371" s="131"/>
      <c r="J2371" s="129" t="s">
        <v>368</v>
      </c>
      <c r="K2371" s="129" t="s">
        <v>368</v>
      </c>
    </row>
    <row r="2372" spans="1:11" hidden="1">
      <c r="A2372" s="131"/>
      <c r="B2372" s="103" t="s">
        <v>368</v>
      </c>
      <c r="C2372" s="169" t="s">
        <v>368</v>
      </c>
      <c r="D2372" s="152" t="s">
        <v>368</v>
      </c>
      <c r="E2372" s="145" t="s">
        <v>368</v>
      </c>
      <c r="F2372" s="153"/>
      <c r="G2372" s="152"/>
      <c r="H2372" s="103" t="s">
        <v>368</v>
      </c>
      <c r="I2372" s="131"/>
      <c r="J2372" s="129" t="s">
        <v>368</v>
      </c>
      <c r="K2372" s="129" t="s">
        <v>368</v>
      </c>
    </row>
    <row r="2373" spans="1:11" hidden="1">
      <c r="A2373" s="131"/>
      <c r="B2373" s="103" t="s">
        <v>368</v>
      </c>
      <c r="C2373" s="169" t="s">
        <v>368</v>
      </c>
      <c r="D2373" s="152" t="s">
        <v>368</v>
      </c>
      <c r="E2373" s="145" t="s">
        <v>368</v>
      </c>
      <c r="F2373" s="153"/>
      <c r="G2373" s="152"/>
      <c r="H2373" s="103" t="s">
        <v>368</v>
      </c>
      <c r="I2373" s="131"/>
      <c r="J2373" s="129" t="s">
        <v>368</v>
      </c>
      <c r="K2373" s="129" t="s">
        <v>368</v>
      </c>
    </row>
    <row r="2374" spans="1:11" hidden="1">
      <c r="A2374" s="131"/>
      <c r="B2374" s="103" t="s">
        <v>368</v>
      </c>
      <c r="C2374" s="169" t="s">
        <v>368</v>
      </c>
      <c r="D2374" s="152" t="s">
        <v>368</v>
      </c>
      <c r="E2374" s="145" t="s">
        <v>368</v>
      </c>
      <c r="F2374" s="153"/>
      <c r="G2374" s="152"/>
      <c r="H2374" s="103" t="s">
        <v>368</v>
      </c>
      <c r="I2374" s="131"/>
      <c r="J2374" s="129" t="s">
        <v>368</v>
      </c>
      <c r="K2374" s="129" t="s">
        <v>368</v>
      </c>
    </row>
    <row r="2375" spans="1:11" hidden="1">
      <c r="A2375" s="131"/>
      <c r="B2375" s="103" t="s">
        <v>368</v>
      </c>
      <c r="C2375" s="169" t="s">
        <v>368</v>
      </c>
      <c r="D2375" s="152" t="s">
        <v>368</v>
      </c>
      <c r="E2375" s="145" t="s">
        <v>368</v>
      </c>
      <c r="F2375" s="153"/>
      <c r="G2375" s="152"/>
      <c r="H2375" s="103" t="s">
        <v>368</v>
      </c>
      <c r="I2375" s="131"/>
      <c r="J2375" s="129" t="s">
        <v>368</v>
      </c>
      <c r="K2375" s="129" t="s">
        <v>368</v>
      </c>
    </row>
    <row r="2376" spans="1:11" hidden="1">
      <c r="A2376" s="131"/>
      <c r="B2376" s="103" t="s">
        <v>368</v>
      </c>
      <c r="C2376" s="169" t="s">
        <v>368</v>
      </c>
      <c r="D2376" s="152" t="s">
        <v>368</v>
      </c>
      <c r="E2376" s="145" t="s">
        <v>368</v>
      </c>
      <c r="F2376" s="153"/>
      <c r="G2376" s="152"/>
      <c r="H2376" s="103" t="s">
        <v>368</v>
      </c>
      <c r="I2376" s="131"/>
      <c r="J2376" s="129" t="s">
        <v>368</v>
      </c>
      <c r="K2376" s="129" t="s">
        <v>368</v>
      </c>
    </row>
    <row r="2377" spans="1:11" ht="13.5" hidden="1" thickBot="1">
      <c r="A2377" s="127"/>
      <c r="B2377" s="124" t="s">
        <v>368</v>
      </c>
      <c r="C2377" s="170" t="s">
        <v>368</v>
      </c>
      <c r="D2377" s="126" t="s">
        <v>368</v>
      </c>
      <c r="E2377" s="146" t="s">
        <v>368</v>
      </c>
      <c r="F2377" s="125"/>
      <c r="G2377" s="126"/>
      <c r="H2377" s="124" t="s">
        <v>368</v>
      </c>
      <c r="I2377" s="127"/>
      <c r="J2377" s="155" t="s">
        <v>368</v>
      </c>
      <c r="K2377" s="155" t="s">
        <v>368</v>
      </c>
    </row>
    <row r="2378" spans="1:11" ht="13.5" hidden="1" thickBot="1">
      <c r="A2378" s="141"/>
      <c r="B2378" s="141"/>
      <c r="C2378" s="141"/>
      <c r="D2378" s="141"/>
      <c r="E2378" s="132" t="s">
        <v>29</v>
      </c>
      <c r="F2378" s="120"/>
      <c r="G2378" s="120"/>
      <c r="H2378" s="120"/>
      <c r="I2378" s="120"/>
      <c r="J2378" s="134"/>
      <c r="K2378" s="155">
        <f>SUM(K2368:K2372)</f>
        <v>1160.5</v>
      </c>
    </row>
    <row r="2379" spans="1:11" ht="13.5" hidden="1" thickBot="1">
      <c r="A2379" s="141"/>
      <c r="B2379" s="141"/>
      <c r="C2379" s="141"/>
      <c r="D2379" s="141"/>
      <c r="E2379" s="132" t="s">
        <v>30</v>
      </c>
      <c r="F2379" s="120"/>
      <c r="G2379" s="120"/>
      <c r="H2379" s="137"/>
      <c r="I2379" s="137"/>
      <c r="J2379" s="140"/>
      <c r="K2379" s="135">
        <f>K2378</f>
        <v>1160.5</v>
      </c>
    </row>
    <row r="2380" spans="1:11" ht="13.5" hidden="1" thickBot="1">
      <c r="A2380" s="141"/>
      <c r="B2380" s="141"/>
      <c r="C2380" s="141"/>
      <c r="D2380" s="141"/>
      <c r="E2380" s="141"/>
      <c r="F2380" s="141"/>
      <c r="G2380" s="141"/>
      <c r="H2380" s="141"/>
      <c r="I2380" s="141"/>
      <c r="J2380" s="139"/>
      <c r="K2380" s="156"/>
    </row>
    <row r="2381" spans="1:11" ht="13.5" hidden="1" thickBot="1">
      <c r="A2381" s="141"/>
      <c r="B2381" s="141"/>
      <c r="C2381" s="141"/>
      <c r="D2381" s="141"/>
      <c r="E2381" s="174" t="s">
        <v>31</v>
      </c>
      <c r="F2381" s="175"/>
      <c r="G2381" s="175"/>
      <c r="H2381" s="175"/>
      <c r="I2381" s="175"/>
      <c r="J2381" s="612">
        <f>K2379+K2363+K2351+K2340</f>
        <v>12717.5</v>
      </c>
      <c r="K2381" s="613"/>
    </row>
    <row r="2382" spans="1:11" ht="13.5" hidden="1" thickBot="1">
      <c r="A2382" s="141"/>
      <c r="B2382" s="141"/>
      <c r="C2382" s="141"/>
      <c r="D2382" s="141"/>
      <c r="E2382" s="112" t="s">
        <v>32</v>
      </c>
      <c r="F2382" s="157"/>
      <c r="G2382" s="157"/>
      <c r="H2382" s="158">
        <v>0.35</v>
      </c>
      <c r="I2382" s="157"/>
      <c r="J2382" s="612">
        <f>J2381*0.3</f>
        <v>3815.25</v>
      </c>
      <c r="K2382" s="613"/>
    </row>
    <row r="2383" spans="1:11" ht="13.5" hidden="1" thickBot="1">
      <c r="A2383" s="141"/>
      <c r="B2383" s="141"/>
      <c r="C2383" s="141"/>
      <c r="D2383" s="141"/>
      <c r="E2383" s="160" t="s">
        <v>33</v>
      </c>
      <c r="F2383" s="161"/>
      <c r="G2383" s="161"/>
      <c r="H2383" s="161"/>
      <c r="I2383" s="161"/>
      <c r="J2383" s="612">
        <f>J2382+J2381</f>
        <v>16532.75</v>
      </c>
      <c r="K2383" s="613"/>
    </row>
    <row r="2384" spans="1:11" ht="13.5" hidden="1" thickBot="1"/>
    <row r="2385" spans="1:11" ht="18" hidden="1">
      <c r="A2385" s="630"/>
      <c r="B2385" s="631"/>
      <c r="C2385" s="632"/>
      <c r="D2385" s="639" t="s">
        <v>0</v>
      </c>
      <c r="E2385" s="640"/>
      <c r="F2385" s="640"/>
      <c r="G2385" s="640"/>
      <c r="H2385" s="640"/>
      <c r="I2385" s="640"/>
      <c r="J2385" s="640"/>
      <c r="K2385" s="640"/>
    </row>
    <row r="2386" spans="1:11" ht="13.5" hidden="1" thickBot="1">
      <c r="A2386" s="633"/>
      <c r="B2386" s="634"/>
      <c r="C2386" s="635"/>
      <c r="D2386" s="106"/>
      <c r="E2386" s="107"/>
      <c r="F2386" s="107"/>
      <c r="G2386" s="107"/>
      <c r="H2386" s="107"/>
      <c r="I2386" s="107"/>
      <c r="J2386" s="107"/>
      <c r="K2386" s="107"/>
    </row>
    <row r="2387" spans="1:11" ht="15" hidden="1" thickBot="1">
      <c r="A2387" s="633"/>
      <c r="B2387" s="634"/>
      <c r="C2387" s="635"/>
      <c r="D2387" s="641" t="str">
        <f>D2319</f>
        <v>MUNICIPIO DE RIONEGRO</v>
      </c>
      <c r="E2387" s="642"/>
      <c r="F2387" s="642"/>
      <c r="G2387" s="642"/>
      <c r="H2387" s="642"/>
      <c r="I2387" s="642"/>
      <c r="J2387" s="643"/>
      <c r="K2387" s="108" t="s">
        <v>1</v>
      </c>
    </row>
    <row r="2388" spans="1:11" ht="13.5" hidden="1" thickBot="1">
      <c r="A2388" s="636"/>
      <c r="B2388" s="637"/>
      <c r="C2388" s="638"/>
      <c r="D2388" s="644" t="str">
        <f>D2320</f>
        <v xml:space="preserve">REPOSICION SISTEMA DE ACUEDUCTO  CORREGIMIENTO LLANO DE PALMAS
</v>
      </c>
      <c r="E2388" s="645"/>
      <c r="F2388" s="645"/>
      <c r="G2388" s="645"/>
      <c r="H2388" s="645"/>
      <c r="I2388" s="645"/>
      <c r="J2388" s="646"/>
      <c r="K2388" s="109" t="str">
        <f>K2319</f>
        <v>FECHA</v>
      </c>
    </row>
    <row r="2389" spans="1:11" ht="13.5" hidden="1" thickBot="1">
      <c r="A2389" s="647" t="s">
        <v>233</v>
      </c>
      <c r="B2389" s="626"/>
      <c r="C2389" s="624">
        <f>'[8]APU''s'!C5598</f>
        <v>0</v>
      </c>
      <c r="D2389" s="624"/>
      <c r="E2389" s="624"/>
      <c r="F2389" s="624"/>
      <c r="G2389" s="625"/>
      <c r="H2389" s="626"/>
      <c r="I2389" s="626"/>
      <c r="J2389" s="163"/>
      <c r="K2389" s="111" t="s">
        <v>3</v>
      </c>
    </row>
    <row r="2390" spans="1:11" ht="13.5" hidden="1" thickBot="1">
      <c r="A2390" s="112" t="s">
        <v>4</v>
      </c>
      <c r="B2390" s="627" t="e">
        <f>Resumen!#REF!</f>
        <v>#REF!</v>
      </c>
      <c r="C2390" s="628"/>
      <c r="D2390" s="112" t="s">
        <v>5</v>
      </c>
      <c r="E2390" s="114"/>
      <c r="F2390" s="115" t="e">
        <f>Resumen!#REF!</f>
        <v>#REF!</v>
      </c>
      <c r="G2390" s="114"/>
      <c r="H2390" s="114"/>
      <c r="I2390" s="114"/>
      <c r="J2390" s="116"/>
      <c r="K2390" s="164" t="s">
        <v>3</v>
      </c>
    </row>
    <row r="2391" spans="1:11" hidden="1">
      <c r="A2391" s="117"/>
      <c r="B2391" s="117"/>
      <c r="C2391" s="117"/>
      <c r="D2391" s="117"/>
      <c r="E2391" s="117"/>
      <c r="F2391" s="117"/>
      <c r="G2391" s="117"/>
      <c r="H2391" s="117"/>
      <c r="I2391" s="117"/>
      <c r="J2391" s="117"/>
      <c r="K2391" s="117"/>
    </row>
    <row r="2392" spans="1:11" ht="13.5" hidden="1" thickBot="1">
      <c r="A2392" s="165" t="s">
        <v>7</v>
      </c>
      <c r="B2392" s="120"/>
      <c r="C2392" s="120"/>
      <c r="D2392" s="120"/>
      <c r="E2392" s="120"/>
      <c r="F2392" s="120"/>
      <c r="G2392" s="120"/>
      <c r="H2392" s="120"/>
      <c r="I2392" s="120"/>
      <c r="J2392" s="120"/>
      <c r="K2392" s="120"/>
    </row>
    <row r="2393" spans="1:11" ht="13.5" hidden="1" thickBot="1">
      <c r="A2393" s="104" t="s">
        <v>8</v>
      </c>
      <c r="B2393" s="596" t="s">
        <v>9</v>
      </c>
      <c r="C2393" s="596"/>
      <c r="D2393" s="597"/>
      <c r="E2393" s="598" t="s">
        <v>10</v>
      </c>
      <c r="F2393" s="599"/>
      <c r="G2393" s="600"/>
      <c r="H2393" s="599" t="s">
        <v>11</v>
      </c>
      <c r="I2393" s="604" t="s">
        <v>12</v>
      </c>
      <c r="J2393" s="599" t="s">
        <v>13</v>
      </c>
      <c r="K2393" s="604" t="s">
        <v>14</v>
      </c>
    </row>
    <row r="2394" spans="1:11" ht="13.5" hidden="1" thickBot="1">
      <c r="A2394" s="127" t="s">
        <v>15</v>
      </c>
      <c r="B2394" s="167" t="s">
        <v>16</v>
      </c>
      <c r="C2394" s="168" t="s">
        <v>17</v>
      </c>
      <c r="D2394" s="166" t="s">
        <v>18</v>
      </c>
      <c r="E2394" s="601"/>
      <c r="F2394" s="602"/>
      <c r="G2394" s="603"/>
      <c r="H2394" s="602"/>
      <c r="I2394" s="605"/>
      <c r="J2394" s="602"/>
      <c r="K2394" s="605"/>
    </row>
    <row r="2395" spans="1:11" hidden="1">
      <c r="A2395" s="104">
        <v>59</v>
      </c>
      <c r="B2395" s="103">
        <v>2</v>
      </c>
      <c r="C2395" s="169">
        <v>59</v>
      </c>
      <c r="D2395" s="152">
        <v>1</v>
      </c>
      <c r="E2395" s="145" t="s">
        <v>449</v>
      </c>
      <c r="F2395" s="153"/>
      <c r="G2395" s="152"/>
      <c r="H2395" s="103" t="s">
        <v>94</v>
      </c>
      <c r="I2395" s="104">
        <v>1</v>
      </c>
      <c r="J2395" s="129">
        <v>1729</v>
      </c>
      <c r="K2395" s="129">
        <f>J2395</f>
        <v>1729</v>
      </c>
    </row>
    <row r="2396" spans="1:11" hidden="1">
      <c r="A2396" s="131"/>
      <c r="B2396" s="103"/>
      <c r="C2396" s="169"/>
      <c r="D2396" s="152"/>
      <c r="E2396" s="145"/>
      <c r="F2396" s="153"/>
      <c r="G2396" s="152"/>
      <c r="H2396" s="103"/>
      <c r="I2396" s="131"/>
      <c r="J2396" s="129"/>
      <c r="K2396" s="129"/>
    </row>
    <row r="2397" spans="1:11" hidden="1">
      <c r="A2397" s="131"/>
      <c r="B2397" s="103"/>
      <c r="C2397" s="169"/>
      <c r="D2397" s="152"/>
      <c r="E2397" s="145"/>
      <c r="F2397" s="153"/>
      <c r="G2397" s="152"/>
      <c r="H2397" s="103"/>
      <c r="I2397" s="131"/>
      <c r="J2397" s="129"/>
      <c r="K2397" s="129"/>
    </row>
    <row r="2398" spans="1:11" hidden="1">
      <c r="A2398" s="131"/>
      <c r="B2398" s="103"/>
      <c r="C2398" s="169"/>
      <c r="D2398" s="152"/>
      <c r="E2398" s="145"/>
      <c r="F2398" s="153"/>
      <c r="G2398" s="152"/>
      <c r="H2398" s="103"/>
      <c r="I2398" s="131"/>
      <c r="J2398" s="129"/>
      <c r="K2398" s="129"/>
    </row>
    <row r="2399" spans="1:11" hidden="1">
      <c r="A2399" s="131"/>
      <c r="B2399" s="103" t="s">
        <v>368</v>
      </c>
      <c r="C2399" s="169" t="s">
        <v>368</v>
      </c>
      <c r="D2399" s="152" t="s">
        <v>368</v>
      </c>
      <c r="E2399" s="145" t="s">
        <v>368</v>
      </c>
      <c r="F2399" s="153"/>
      <c r="G2399" s="152"/>
      <c r="H2399" s="103" t="s">
        <v>368</v>
      </c>
      <c r="I2399" s="131"/>
      <c r="J2399" s="129" t="s">
        <v>368</v>
      </c>
      <c r="K2399" s="129" t="s">
        <v>368</v>
      </c>
    </row>
    <row r="2400" spans="1:11" hidden="1">
      <c r="A2400" s="131"/>
      <c r="B2400" s="103" t="s">
        <v>368</v>
      </c>
      <c r="C2400" s="169" t="s">
        <v>368</v>
      </c>
      <c r="D2400" s="152" t="s">
        <v>368</v>
      </c>
      <c r="E2400" s="145" t="s">
        <v>368</v>
      </c>
      <c r="F2400" s="153"/>
      <c r="G2400" s="152"/>
      <c r="H2400" s="103" t="s">
        <v>368</v>
      </c>
      <c r="I2400" s="131"/>
      <c r="J2400" s="129" t="s">
        <v>368</v>
      </c>
      <c r="K2400" s="129" t="s">
        <v>368</v>
      </c>
    </row>
    <row r="2401" spans="1:11" hidden="1">
      <c r="A2401" s="131"/>
      <c r="B2401" s="103" t="s">
        <v>368</v>
      </c>
      <c r="C2401" s="169" t="s">
        <v>368</v>
      </c>
      <c r="D2401" s="152" t="s">
        <v>368</v>
      </c>
      <c r="E2401" s="145" t="s">
        <v>368</v>
      </c>
      <c r="F2401" s="153"/>
      <c r="G2401" s="152"/>
      <c r="H2401" s="103" t="s">
        <v>368</v>
      </c>
      <c r="I2401" s="131"/>
      <c r="J2401" s="129" t="s">
        <v>368</v>
      </c>
      <c r="K2401" s="129" t="s">
        <v>368</v>
      </c>
    </row>
    <row r="2402" spans="1:11" hidden="1">
      <c r="A2402" s="131"/>
      <c r="B2402" s="103" t="s">
        <v>368</v>
      </c>
      <c r="C2402" s="169" t="s">
        <v>368</v>
      </c>
      <c r="D2402" s="152" t="s">
        <v>368</v>
      </c>
      <c r="E2402" s="145" t="s">
        <v>368</v>
      </c>
      <c r="F2402" s="153"/>
      <c r="G2402" s="152"/>
      <c r="H2402" s="103" t="s">
        <v>368</v>
      </c>
      <c r="I2402" s="131"/>
      <c r="J2402" s="129" t="s">
        <v>368</v>
      </c>
      <c r="K2402" s="129" t="s">
        <v>368</v>
      </c>
    </row>
    <row r="2403" spans="1:11" hidden="1">
      <c r="A2403" s="131"/>
      <c r="B2403" s="103" t="s">
        <v>368</v>
      </c>
      <c r="C2403" s="169" t="s">
        <v>368</v>
      </c>
      <c r="D2403" s="152" t="s">
        <v>368</v>
      </c>
      <c r="E2403" s="145" t="s">
        <v>368</v>
      </c>
      <c r="F2403" s="153"/>
      <c r="G2403" s="152"/>
      <c r="H2403" s="103" t="s">
        <v>368</v>
      </c>
      <c r="I2403" s="131"/>
      <c r="J2403" s="129" t="s">
        <v>368</v>
      </c>
      <c r="K2403" s="129" t="s">
        <v>368</v>
      </c>
    </row>
    <row r="2404" spans="1:11" ht="13.5" hidden="1" thickBot="1">
      <c r="A2404" s="127"/>
      <c r="B2404" s="124" t="s">
        <v>368</v>
      </c>
      <c r="C2404" s="170" t="s">
        <v>368</v>
      </c>
      <c r="D2404" s="126" t="s">
        <v>368</v>
      </c>
      <c r="E2404" s="146" t="s">
        <v>368</v>
      </c>
      <c r="F2404" s="125"/>
      <c r="G2404" s="126"/>
      <c r="H2404" s="124" t="s">
        <v>368</v>
      </c>
      <c r="I2404" s="127"/>
      <c r="J2404" s="155" t="s">
        <v>368</v>
      </c>
      <c r="K2404" s="155" t="s">
        <v>368</v>
      </c>
    </row>
    <row r="2405" spans="1:11" ht="13.5" hidden="1" thickBot="1">
      <c r="A2405" s="119"/>
      <c r="B2405" s="119"/>
      <c r="C2405" s="119"/>
      <c r="D2405" s="119"/>
      <c r="E2405" s="130" t="s">
        <v>19</v>
      </c>
      <c r="F2405" s="119"/>
      <c r="G2405" s="119"/>
      <c r="H2405" s="120"/>
      <c r="I2405" s="120"/>
      <c r="J2405" s="134"/>
      <c r="K2405" s="155">
        <f>SUM(K2395:K2399)</f>
        <v>1729</v>
      </c>
    </row>
    <row r="2406" spans="1:11" ht="13.5" hidden="1" thickBot="1">
      <c r="A2406" s="119"/>
      <c r="B2406" s="119"/>
      <c r="C2406" s="119"/>
      <c r="D2406" s="119"/>
      <c r="E2406" s="136" t="s">
        <v>20</v>
      </c>
      <c r="F2406" s="137"/>
      <c r="G2406" s="137"/>
      <c r="H2406" s="137"/>
      <c r="I2406" s="138">
        <v>0.05</v>
      </c>
      <c r="J2406" s="139"/>
      <c r="K2406" s="135">
        <f>K2405*0.05</f>
        <v>86.45</v>
      </c>
    </row>
    <row r="2407" spans="1:11" ht="13.5" hidden="1" thickBot="1">
      <c r="A2407" s="119"/>
      <c r="B2407" s="141"/>
      <c r="C2407" s="141"/>
      <c r="D2407" s="141"/>
      <c r="E2407" s="132" t="s">
        <v>21</v>
      </c>
      <c r="F2407" s="120"/>
      <c r="G2407" s="120"/>
      <c r="H2407" s="137"/>
      <c r="I2407" s="137"/>
      <c r="J2407" s="140"/>
      <c r="K2407" s="135">
        <f>K2406+K2405</f>
        <v>1815.45</v>
      </c>
    </row>
    <row r="2408" spans="1:11" ht="13.5" hidden="1" thickBot="1">
      <c r="A2408" s="119"/>
      <c r="B2408" s="141"/>
      <c r="C2408" s="141"/>
      <c r="D2408" s="141"/>
      <c r="E2408" s="132" t="s">
        <v>22</v>
      </c>
      <c r="F2408" s="120"/>
      <c r="G2408" s="120"/>
      <c r="H2408" s="137"/>
      <c r="I2408" s="137"/>
      <c r="J2408" s="140"/>
      <c r="K2408" s="135">
        <f>K2407</f>
        <v>1815.45</v>
      </c>
    </row>
    <row r="2409" spans="1:11" hidden="1">
      <c r="A2409" s="119"/>
      <c r="B2409" s="141"/>
      <c r="C2409" s="141"/>
      <c r="D2409" s="141"/>
      <c r="E2409" s="141"/>
      <c r="F2409" s="141"/>
      <c r="G2409" s="141"/>
      <c r="H2409" s="141"/>
      <c r="I2409" s="141"/>
      <c r="J2409" s="141"/>
      <c r="K2409" s="141"/>
    </row>
    <row r="2410" spans="1:11" ht="13.5" hidden="1" thickBot="1">
      <c r="A2410" s="142" t="s">
        <v>369</v>
      </c>
      <c r="B2410" s="141"/>
      <c r="C2410" s="141"/>
      <c r="D2410" s="141"/>
      <c r="E2410" s="141"/>
      <c r="F2410" s="141"/>
      <c r="G2410" s="141"/>
      <c r="H2410" s="141"/>
      <c r="I2410" s="141"/>
      <c r="J2410" s="141"/>
      <c r="K2410" s="141"/>
    </row>
    <row r="2411" spans="1:11" ht="13.5" hidden="1" thickBot="1">
      <c r="A2411" s="104" t="s">
        <v>8</v>
      </c>
      <c r="B2411" s="596" t="s">
        <v>9</v>
      </c>
      <c r="C2411" s="596"/>
      <c r="D2411" s="597"/>
      <c r="E2411" s="598" t="s">
        <v>10</v>
      </c>
      <c r="F2411" s="599"/>
      <c r="G2411" s="600"/>
      <c r="H2411" s="599" t="s">
        <v>11</v>
      </c>
      <c r="I2411" s="604" t="s">
        <v>12</v>
      </c>
      <c r="J2411" s="599" t="s">
        <v>13</v>
      </c>
      <c r="K2411" s="604" t="s">
        <v>14</v>
      </c>
    </row>
    <row r="2412" spans="1:11" ht="13.5" hidden="1" thickBot="1">
      <c r="A2412" s="127" t="s">
        <v>15</v>
      </c>
      <c r="B2412" s="167" t="s">
        <v>16</v>
      </c>
      <c r="C2412" s="168" t="s">
        <v>17</v>
      </c>
      <c r="D2412" s="166" t="s">
        <v>18</v>
      </c>
      <c r="E2412" s="601"/>
      <c r="F2412" s="602"/>
      <c r="G2412" s="603"/>
      <c r="H2412" s="602"/>
      <c r="I2412" s="605"/>
      <c r="J2412" s="602"/>
      <c r="K2412" s="605"/>
    </row>
    <row r="2413" spans="1:11" hidden="1">
      <c r="A2413" s="104"/>
      <c r="B2413" s="103"/>
      <c r="C2413" s="169"/>
      <c r="D2413" s="152"/>
      <c r="E2413" s="145" t="s">
        <v>80</v>
      </c>
      <c r="F2413" s="153"/>
      <c r="G2413" s="152"/>
      <c r="H2413" s="103" t="s">
        <v>83</v>
      </c>
      <c r="I2413" s="104">
        <v>0.1</v>
      </c>
      <c r="J2413" s="129">
        <v>1500</v>
      </c>
      <c r="K2413" s="129">
        <f>J2413*I2413</f>
        <v>150</v>
      </c>
    </row>
    <row r="2414" spans="1:11" hidden="1">
      <c r="A2414" s="131"/>
      <c r="B2414" s="103" t="s">
        <v>368</v>
      </c>
      <c r="C2414" s="169" t="s">
        <v>368</v>
      </c>
      <c r="D2414" s="152" t="s">
        <v>368</v>
      </c>
      <c r="E2414" s="145" t="s">
        <v>368</v>
      </c>
      <c r="F2414" s="153"/>
      <c r="G2414" s="152"/>
      <c r="H2414" s="103" t="s">
        <v>368</v>
      </c>
      <c r="I2414" s="131"/>
      <c r="J2414" s="129" t="s">
        <v>368</v>
      </c>
      <c r="K2414" s="129" t="s">
        <v>368</v>
      </c>
    </row>
    <row r="2415" spans="1:11" hidden="1">
      <c r="A2415" s="131"/>
      <c r="B2415" s="103" t="s">
        <v>368</v>
      </c>
      <c r="C2415" s="169" t="s">
        <v>368</v>
      </c>
      <c r="D2415" s="152" t="s">
        <v>368</v>
      </c>
      <c r="E2415" s="145" t="s">
        <v>368</v>
      </c>
      <c r="F2415" s="153"/>
      <c r="G2415" s="152"/>
      <c r="H2415" s="103" t="s">
        <v>368</v>
      </c>
      <c r="I2415" s="131"/>
      <c r="J2415" s="129" t="s">
        <v>368</v>
      </c>
      <c r="K2415" s="129" t="s">
        <v>368</v>
      </c>
    </row>
    <row r="2416" spans="1:11" hidden="1">
      <c r="A2416" s="131"/>
      <c r="B2416" s="103" t="s">
        <v>368</v>
      </c>
      <c r="C2416" s="169" t="s">
        <v>368</v>
      </c>
      <c r="D2416" s="152" t="s">
        <v>368</v>
      </c>
      <c r="E2416" s="145" t="s">
        <v>368</v>
      </c>
      <c r="F2416" s="153"/>
      <c r="G2416" s="152"/>
      <c r="H2416" s="103" t="s">
        <v>368</v>
      </c>
      <c r="I2416" s="131"/>
      <c r="J2416" s="129" t="s">
        <v>368</v>
      </c>
      <c r="K2416" s="129" t="s">
        <v>368</v>
      </c>
    </row>
    <row r="2417" spans="1:11" ht="13.5" hidden="1" thickBot="1">
      <c r="A2417" s="127"/>
      <c r="B2417" s="124" t="s">
        <v>368</v>
      </c>
      <c r="C2417" s="170" t="s">
        <v>368</v>
      </c>
      <c r="D2417" s="126" t="s">
        <v>368</v>
      </c>
      <c r="E2417" s="146" t="s">
        <v>368</v>
      </c>
      <c r="F2417" s="125"/>
      <c r="G2417" s="126"/>
      <c r="H2417" s="124" t="s">
        <v>368</v>
      </c>
      <c r="I2417" s="127"/>
      <c r="J2417" s="129" t="s">
        <v>368</v>
      </c>
      <c r="K2417" s="129" t="s">
        <v>368</v>
      </c>
    </row>
    <row r="2418" spans="1:11" ht="13.5" hidden="1" thickBot="1">
      <c r="A2418" s="141"/>
      <c r="B2418" s="141"/>
      <c r="C2418" s="141"/>
      <c r="D2418" s="141"/>
      <c r="E2418" s="132" t="s">
        <v>380</v>
      </c>
      <c r="F2418" s="120"/>
      <c r="G2418" s="120"/>
      <c r="H2418" s="120"/>
      <c r="I2418" s="120"/>
      <c r="J2418" s="140"/>
      <c r="K2418" s="135">
        <f>SUM(K2413:K2417)</f>
        <v>150</v>
      </c>
    </row>
    <row r="2419" spans="1:11" ht="13.5" hidden="1" thickBot="1">
      <c r="A2419" s="141"/>
      <c r="B2419" s="141"/>
      <c r="C2419" s="141"/>
      <c r="D2419" s="141"/>
      <c r="E2419" s="132" t="s">
        <v>370</v>
      </c>
      <c r="F2419" s="120"/>
      <c r="G2419" s="120"/>
      <c r="H2419" s="137"/>
      <c r="I2419" s="137"/>
      <c r="J2419" s="140"/>
      <c r="K2419" s="135">
        <f>K2418</f>
        <v>150</v>
      </c>
    </row>
    <row r="2420" spans="1:11" hidden="1">
      <c r="A2420" s="141"/>
      <c r="B2420" s="141"/>
      <c r="C2420" s="141"/>
      <c r="D2420" s="141"/>
      <c r="E2420" s="119"/>
      <c r="F2420" s="119"/>
      <c r="G2420" s="119"/>
      <c r="H2420" s="119"/>
      <c r="I2420" s="119"/>
      <c r="J2420" s="148"/>
      <c r="K2420" s="149"/>
    </row>
    <row r="2421" spans="1:11" ht="13.5" hidden="1" thickBot="1">
      <c r="A2421" s="142" t="s">
        <v>371</v>
      </c>
      <c r="B2421" s="141"/>
      <c r="C2421" s="141"/>
      <c r="D2421" s="141"/>
      <c r="E2421" s="141"/>
      <c r="F2421" s="141"/>
      <c r="G2421" s="141"/>
      <c r="H2421" s="141"/>
      <c r="I2421" s="141"/>
      <c r="J2421" s="141"/>
      <c r="K2421" s="141"/>
    </row>
    <row r="2422" spans="1:11" ht="13.5" hidden="1" thickBot="1">
      <c r="A2422" s="104" t="s">
        <v>8</v>
      </c>
      <c r="B2422" s="596" t="s">
        <v>9</v>
      </c>
      <c r="C2422" s="596"/>
      <c r="D2422" s="597"/>
      <c r="E2422" s="598" t="s">
        <v>10</v>
      </c>
      <c r="F2422" s="600"/>
      <c r="G2422" s="622" t="s">
        <v>372</v>
      </c>
      <c r="H2422" s="604" t="s">
        <v>373</v>
      </c>
      <c r="I2422" s="604" t="s">
        <v>374</v>
      </c>
      <c r="J2422" s="604" t="s">
        <v>28</v>
      </c>
      <c r="K2422" s="604" t="s">
        <v>13</v>
      </c>
    </row>
    <row r="2423" spans="1:11" ht="13.5" hidden="1" thickBot="1">
      <c r="A2423" s="127" t="s">
        <v>15</v>
      </c>
      <c r="B2423" s="167" t="s">
        <v>16</v>
      </c>
      <c r="C2423" s="168" t="s">
        <v>17</v>
      </c>
      <c r="D2423" s="166" t="s">
        <v>18</v>
      </c>
      <c r="E2423" s="601"/>
      <c r="F2423" s="603"/>
      <c r="G2423" s="629"/>
      <c r="H2423" s="605"/>
      <c r="I2423" s="605"/>
      <c r="J2423" s="605"/>
      <c r="K2423" s="605"/>
    </row>
    <row r="2424" spans="1:11" hidden="1">
      <c r="A2424" s="104"/>
      <c r="B2424" s="121"/>
      <c r="C2424" s="171"/>
      <c r="D2424" s="123"/>
      <c r="E2424" s="145" t="s">
        <v>444</v>
      </c>
      <c r="F2424" s="123"/>
      <c r="G2424" s="123">
        <v>0.1</v>
      </c>
      <c r="H2424" s="122">
        <v>40</v>
      </c>
      <c r="I2424" s="104">
        <v>4</v>
      </c>
      <c r="J2424" s="172">
        <v>10</v>
      </c>
      <c r="K2424" s="129">
        <f>J2424*I2424*H2424</f>
        <v>1600</v>
      </c>
    </row>
    <row r="2425" spans="1:11" hidden="1">
      <c r="A2425" s="131"/>
      <c r="B2425" s="103"/>
      <c r="C2425" s="169"/>
      <c r="D2425" s="152"/>
      <c r="E2425" s="145"/>
      <c r="F2425" s="152"/>
      <c r="G2425" s="152"/>
      <c r="H2425" s="153"/>
      <c r="I2425" s="131"/>
      <c r="J2425" s="149"/>
      <c r="K2425" s="129"/>
    </row>
    <row r="2426" spans="1:11" hidden="1">
      <c r="A2426" s="131"/>
      <c r="B2426" s="103"/>
      <c r="C2426" s="169"/>
      <c r="D2426" s="152"/>
      <c r="E2426" s="145"/>
      <c r="F2426" s="152"/>
      <c r="G2426" s="152"/>
      <c r="H2426" s="153"/>
      <c r="I2426" s="131"/>
      <c r="J2426" s="149"/>
      <c r="K2426" s="129"/>
    </row>
    <row r="2427" spans="1:11" hidden="1">
      <c r="A2427" s="131"/>
      <c r="B2427" s="103"/>
      <c r="C2427" s="169"/>
      <c r="D2427" s="152"/>
      <c r="E2427" s="145"/>
      <c r="F2427" s="152"/>
      <c r="G2427" s="152"/>
      <c r="H2427" s="153"/>
      <c r="I2427" s="131"/>
      <c r="J2427" s="149"/>
      <c r="K2427" s="129"/>
    </row>
    <row r="2428" spans="1:11" hidden="1">
      <c r="A2428" s="131"/>
      <c r="B2428" s="103"/>
      <c r="C2428" s="169"/>
      <c r="D2428" s="152"/>
      <c r="E2428" s="145"/>
      <c r="F2428" s="152"/>
      <c r="G2428" s="152"/>
      <c r="H2428" s="153"/>
      <c r="I2428" s="131"/>
      <c r="J2428" s="149"/>
      <c r="K2428" s="129"/>
    </row>
    <row r="2429" spans="1:11" ht="13.5" hidden="1" thickBot="1">
      <c r="A2429" s="127"/>
      <c r="B2429" s="124" t="s">
        <v>368</v>
      </c>
      <c r="C2429" s="170" t="s">
        <v>368</v>
      </c>
      <c r="D2429" s="126" t="s">
        <v>368</v>
      </c>
      <c r="E2429" s="146" t="s">
        <v>368</v>
      </c>
      <c r="F2429" s="126"/>
      <c r="G2429" s="126"/>
      <c r="H2429" s="153"/>
      <c r="I2429" s="131"/>
      <c r="J2429" s="149"/>
      <c r="K2429" s="129" t="s">
        <v>368</v>
      </c>
    </row>
    <row r="2430" spans="1:11" ht="13.5" hidden="1" thickBot="1">
      <c r="A2430" s="141"/>
      <c r="B2430" s="141"/>
      <c r="C2430" s="141"/>
      <c r="D2430" s="141"/>
      <c r="E2430" s="132" t="s">
        <v>375</v>
      </c>
      <c r="F2430" s="120"/>
      <c r="G2430" s="120"/>
      <c r="H2430" s="137"/>
      <c r="I2430" s="137"/>
      <c r="J2430" s="140"/>
      <c r="K2430" s="135">
        <f>SUM(K2424:K2428)</f>
        <v>1600</v>
      </c>
    </row>
    <row r="2431" spans="1:11" ht="13.5" hidden="1" thickBot="1">
      <c r="A2431" s="141"/>
      <c r="B2431" s="141"/>
      <c r="C2431" s="141"/>
      <c r="D2431" s="141"/>
      <c r="E2431" s="132" t="s">
        <v>376</v>
      </c>
      <c r="F2431" s="120"/>
      <c r="G2431" s="120"/>
      <c r="H2431" s="137"/>
      <c r="I2431" s="137"/>
      <c r="J2431" s="140"/>
      <c r="K2431" s="135">
        <f>K2430</f>
        <v>1600</v>
      </c>
    </row>
    <row r="2432" spans="1:11" hidden="1">
      <c r="A2432" s="141"/>
      <c r="B2432" s="141"/>
      <c r="C2432" s="141"/>
      <c r="D2432" s="141"/>
      <c r="E2432" s="119"/>
      <c r="F2432" s="119"/>
      <c r="G2432" s="119"/>
      <c r="H2432" s="119"/>
      <c r="I2432" s="119"/>
      <c r="J2432" s="119"/>
      <c r="K2432" s="119"/>
    </row>
    <row r="2433" spans="1:11" ht="13.5" hidden="1" thickBot="1">
      <c r="A2433" s="142" t="s">
        <v>26</v>
      </c>
      <c r="B2433" s="141"/>
      <c r="C2433" s="141"/>
      <c r="D2433" s="141"/>
      <c r="E2433" s="141"/>
      <c r="F2433" s="141"/>
      <c r="G2433" s="141"/>
      <c r="H2433" s="141"/>
      <c r="I2433" s="141"/>
      <c r="J2433" s="141"/>
      <c r="K2433" s="141"/>
    </row>
    <row r="2434" spans="1:11" ht="13.5" hidden="1" thickBot="1">
      <c r="A2434" s="104" t="s">
        <v>8</v>
      </c>
      <c r="B2434" s="596" t="s">
        <v>9</v>
      </c>
      <c r="C2434" s="596"/>
      <c r="D2434" s="597"/>
      <c r="E2434" s="598" t="s">
        <v>10</v>
      </c>
      <c r="F2434" s="599"/>
      <c r="G2434" s="600"/>
      <c r="H2434" s="599" t="s">
        <v>11</v>
      </c>
      <c r="I2434" s="604" t="s">
        <v>27</v>
      </c>
      <c r="J2434" s="599" t="s">
        <v>28</v>
      </c>
      <c r="K2434" s="604" t="s">
        <v>14</v>
      </c>
    </row>
    <row r="2435" spans="1:11" ht="13.5" hidden="1" thickBot="1">
      <c r="A2435" s="127" t="s">
        <v>15</v>
      </c>
      <c r="B2435" s="167" t="s">
        <v>16</v>
      </c>
      <c r="C2435" s="168" t="s">
        <v>17</v>
      </c>
      <c r="D2435" s="166" t="s">
        <v>18</v>
      </c>
      <c r="E2435" s="601"/>
      <c r="F2435" s="602"/>
      <c r="G2435" s="603"/>
      <c r="H2435" s="602"/>
      <c r="I2435" s="605"/>
      <c r="J2435" s="602"/>
      <c r="K2435" s="605"/>
    </row>
    <row r="2436" spans="1:11" hidden="1">
      <c r="A2436" s="104"/>
      <c r="B2436" s="103"/>
      <c r="C2436" s="169"/>
      <c r="D2436" s="152"/>
      <c r="E2436" s="145" t="s">
        <v>431</v>
      </c>
      <c r="F2436" s="153"/>
      <c r="G2436" s="152"/>
      <c r="H2436" s="103" t="s">
        <v>178</v>
      </c>
      <c r="I2436" s="104">
        <v>0.1</v>
      </c>
      <c r="J2436" s="129">
        <v>11605</v>
      </c>
      <c r="K2436" s="129">
        <f>J2436*I2436</f>
        <v>1160.5</v>
      </c>
    </row>
    <row r="2437" spans="1:11" hidden="1">
      <c r="A2437" s="131"/>
      <c r="B2437" s="103"/>
      <c r="C2437" s="169"/>
      <c r="D2437" s="152"/>
      <c r="E2437" s="145"/>
      <c r="F2437" s="153"/>
      <c r="G2437" s="152"/>
      <c r="H2437" s="103"/>
      <c r="I2437" s="131"/>
      <c r="J2437" s="129"/>
      <c r="K2437" s="129"/>
    </row>
    <row r="2438" spans="1:11" hidden="1">
      <c r="A2438" s="131"/>
      <c r="B2438" s="103"/>
      <c r="C2438" s="169"/>
      <c r="D2438" s="152"/>
      <c r="E2438" s="145"/>
      <c r="F2438" s="153"/>
      <c r="G2438" s="152"/>
      <c r="H2438" s="103"/>
      <c r="I2438" s="131"/>
      <c r="J2438" s="129"/>
      <c r="K2438" s="129"/>
    </row>
    <row r="2439" spans="1:11" hidden="1">
      <c r="A2439" s="131"/>
      <c r="B2439" s="103" t="s">
        <v>368</v>
      </c>
      <c r="C2439" s="169" t="s">
        <v>368</v>
      </c>
      <c r="D2439" s="152" t="s">
        <v>368</v>
      </c>
      <c r="E2439" s="145" t="s">
        <v>368</v>
      </c>
      <c r="F2439" s="153"/>
      <c r="G2439" s="152"/>
      <c r="H2439" s="103" t="s">
        <v>368</v>
      </c>
      <c r="I2439" s="131"/>
      <c r="J2439" s="129" t="s">
        <v>368</v>
      </c>
      <c r="K2439" s="129" t="s">
        <v>368</v>
      </c>
    </row>
    <row r="2440" spans="1:11" hidden="1">
      <c r="A2440" s="131"/>
      <c r="B2440" s="103" t="s">
        <v>368</v>
      </c>
      <c r="C2440" s="169" t="s">
        <v>368</v>
      </c>
      <c r="D2440" s="152" t="s">
        <v>368</v>
      </c>
      <c r="E2440" s="145" t="s">
        <v>368</v>
      </c>
      <c r="F2440" s="153"/>
      <c r="G2440" s="152"/>
      <c r="H2440" s="103" t="s">
        <v>368</v>
      </c>
      <c r="I2440" s="131"/>
      <c r="J2440" s="129" t="s">
        <v>368</v>
      </c>
      <c r="K2440" s="129" t="s">
        <v>368</v>
      </c>
    </row>
    <row r="2441" spans="1:11" hidden="1">
      <c r="A2441" s="131"/>
      <c r="B2441" s="103" t="s">
        <v>368</v>
      </c>
      <c r="C2441" s="169" t="s">
        <v>368</v>
      </c>
      <c r="D2441" s="152" t="s">
        <v>368</v>
      </c>
      <c r="E2441" s="145" t="s">
        <v>368</v>
      </c>
      <c r="F2441" s="153"/>
      <c r="G2441" s="152"/>
      <c r="H2441" s="103" t="s">
        <v>368</v>
      </c>
      <c r="I2441" s="131"/>
      <c r="J2441" s="129" t="s">
        <v>368</v>
      </c>
      <c r="K2441" s="129" t="s">
        <v>368</v>
      </c>
    </row>
    <row r="2442" spans="1:11" hidden="1">
      <c r="A2442" s="131"/>
      <c r="B2442" s="103" t="s">
        <v>368</v>
      </c>
      <c r="C2442" s="169" t="s">
        <v>368</v>
      </c>
      <c r="D2442" s="152" t="s">
        <v>368</v>
      </c>
      <c r="E2442" s="145" t="s">
        <v>368</v>
      </c>
      <c r="F2442" s="153"/>
      <c r="G2442" s="152"/>
      <c r="H2442" s="103" t="s">
        <v>368</v>
      </c>
      <c r="I2442" s="131"/>
      <c r="J2442" s="129" t="s">
        <v>368</v>
      </c>
      <c r="K2442" s="129" t="s">
        <v>368</v>
      </c>
    </row>
    <row r="2443" spans="1:11" hidden="1">
      <c r="A2443" s="131"/>
      <c r="B2443" s="103" t="s">
        <v>368</v>
      </c>
      <c r="C2443" s="169" t="s">
        <v>368</v>
      </c>
      <c r="D2443" s="152" t="s">
        <v>368</v>
      </c>
      <c r="E2443" s="145" t="s">
        <v>368</v>
      </c>
      <c r="F2443" s="153"/>
      <c r="G2443" s="152"/>
      <c r="H2443" s="103" t="s">
        <v>368</v>
      </c>
      <c r="I2443" s="131"/>
      <c r="J2443" s="129" t="s">
        <v>368</v>
      </c>
      <c r="K2443" s="129" t="s">
        <v>368</v>
      </c>
    </row>
    <row r="2444" spans="1:11" hidden="1">
      <c r="A2444" s="131"/>
      <c r="B2444" s="103" t="s">
        <v>368</v>
      </c>
      <c r="C2444" s="169" t="s">
        <v>368</v>
      </c>
      <c r="D2444" s="152" t="s">
        <v>368</v>
      </c>
      <c r="E2444" s="145" t="s">
        <v>368</v>
      </c>
      <c r="F2444" s="153"/>
      <c r="G2444" s="152"/>
      <c r="H2444" s="103" t="s">
        <v>368</v>
      </c>
      <c r="I2444" s="131"/>
      <c r="J2444" s="129" t="s">
        <v>368</v>
      </c>
      <c r="K2444" s="129" t="s">
        <v>368</v>
      </c>
    </row>
    <row r="2445" spans="1:11" ht="13.5" hidden="1" thickBot="1">
      <c r="A2445" s="127"/>
      <c r="B2445" s="124" t="s">
        <v>368</v>
      </c>
      <c r="C2445" s="170" t="s">
        <v>368</v>
      </c>
      <c r="D2445" s="126" t="s">
        <v>368</v>
      </c>
      <c r="E2445" s="146" t="s">
        <v>368</v>
      </c>
      <c r="F2445" s="125"/>
      <c r="G2445" s="126"/>
      <c r="H2445" s="124" t="s">
        <v>368</v>
      </c>
      <c r="I2445" s="127"/>
      <c r="J2445" s="155" t="s">
        <v>368</v>
      </c>
      <c r="K2445" s="155" t="s">
        <v>368</v>
      </c>
    </row>
    <row r="2446" spans="1:11" ht="13.5" hidden="1" thickBot="1">
      <c r="A2446" s="141"/>
      <c r="B2446" s="141"/>
      <c r="C2446" s="141"/>
      <c r="D2446" s="141"/>
      <c r="E2446" s="132" t="s">
        <v>29</v>
      </c>
      <c r="F2446" s="120"/>
      <c r="G2446" s="120"/>
      <c r="H2446" s="120"/>
      <c r="I2446" s="120"/>
      <c r="J2446" s="134"/>
      <c r="K2446" s="155">
        <f>SUM(K2436:K2440)</f>
        <v>1160.5</v>
      </c>
    </row>
    <row r="2447" spans="1:11" ht="13.5" hidden="1" thickBot="1">
      <c r="A2447" s="141"/>
      <c r="B2447" s="141"/>
      <c r="C2447" s="141"/>
      <c r="D2447" s="141"/>
      <c r="E2447" s="132" t="s">
        <v>30</v>
      </c>
      <c r="F2447" s="120"/>
      <c r="G2447" s="120"/>
      <c r="H2447" s="137"/>
      <c r="I2447" s="137"/>
      <c r="J2447" s="140"/>
      <c r="K2447" s="135">
        <f>K2446</f>
        <v>1160.5</v>
      </c>
    </row>
    <row r="2448" spans="1:11" ht="13.5" hidden="1" thickBot="1">
      <c r="A2448" s="141"/>
      <c r="B2448" s="141"/>
      <c r="C2448" s="141"/>
      <c r="D2448" s="141"/>
      <c r="E2448" s="141"/>
      <c r="F2448" s="141"/>
      <c r="G2448" s="141"/>
      <c r="H2448" s="141"/>
      <c r="I2448" s="141"/>
      <c r="J2448" s="139"/>
      <c r="K2448" s="156"/>
    </row>
    <row r="2449" spans="1:11" ht="13.5" hidden="1" thickBot="1">
      <c r="A2449" s="141"/>
      <c r="B2449" s="141"/>
      <c r="C2449" s="141"/>
      <c r="D2449" s="141"/>
      <c r="E2449" s="174" t="s">
        <v>31</v>
      </c>
      <c r="F2449" s="175"/>
      <c r="G2449" s="175"/>
      <c r="H2449" s="175"/>
      <c r="I2449" s="175"/>
      <c r="J2449" s="612">
        <f>K2447+K2431+K2419+K2408</f>
        <v>4725.95</v>
      </c>
      <c r="K2449" s="613"/>
    </row>
    <row r="2450" spans="1:11" ht="13.5" hidden="1" thickBot="1">
      <c r="A2450" s="141"/>
      <c r="B2450" s="141"/>
      <c r="C2450" s="141"/>
      <c r="D2450" s="141"/>
      <c r="E2450" s="112" t="s">
        <v>32</v>
      </c>
      <c r="F2450" s="157"/>
      <c r="G2450" s="157"/>
      <c r="H2450" s="158">
        <v>0.35</v>
      </c>
      <c r="I2450" s="157"/>
      <c r="J2450" s="612">
        <f>J2449*0.3</f>
        <v>1417.7849999999999</v>
      </c>
      <c r="K2450" s="613"/>
    </row>
    <row r="2451" spans="1:11" ht="13.5" hidden="1" thickBot="1">
      <c r="A2451" s="141"/>
      <c r="B2451" s="141"/>
      <c r="C2451" s="141"/>
      <c r="D2451" s="141"/>
      <c r="E2451" s="160" t="s">
        <v>33</v>
      </c>
      <c r="F2451" s="161"/>
      <c r="G2451" s="161"/>
      <c r="H2451" s="161"/>
      <c r="I2451" s="161"/>
      <c r="J2451" s="612">
        <f>J2450+J2449</f>
        <v>6143.7349999999997</v>
      </c>
      <c r="K2451" s="613"/>
    </row>
    <row r="2452" spans="1:11" ht="13.5" hidden="1" thickBot="1"/>
    <row r="2453" spans="1:11" ht="18" hidden="1">
      <c r="A2453" s="630"/>
      <c r="B2453" s="631"/>
      <c r="C2453" s="632"/>
      <c r="D2453" s="639" t="s">
        <v>0</v>
      </c>
      <c r="E2453" s="640"/>
      <c r="F2453" s="640"/>
      <c r="G2453" s="640"/>
      <c r="H2453" s="640"/>
      <c r="I2453" s="640"/>
      <c r="J2453" s="640"/>
      <c r="K2453" s="640"/>
    </row>
    <row r="2454" spans="1:11" ht="13.5" hidden="1" thickBot="1">
      <c r="A2454" s="633"/>
      <c r="B2454" s="634"/>
      <c r="C2454" s="635"/>
      <c r="D2454" s="106"/>
      <c r="E2454" s="107"/>
      <c r="F2454" s="107"/>
      <c r="G2454" s="107"/>
      <c r="H2454" s="107"/>
      <c r="I2454" s="107"/>
      <c r="J2454" s="107"/>
      <c r="K2454" s="107"/>
    </row>
    <row r="2455" spans="1:11" ht="15" hidden="1" thickBot="1">
      <c r="A2455" s="633"/>
      <c r="B2455" s="634"/>
      <c r="C2455" s="635"/>
      <c r="D2455" s="641" t="str">
        <f>D2387</f>
        <v>MUNICIPIO DE RIONEGRO</v>
      </c>
      <c r="E2455" s="642"/>
      <c r="F2455" s="642"/>
      <c r="G2455" s="642"/>
      <c r="H2455" s="642"/>
      <c r="I2455" s="642"/>
      <c r="J2455" s="643"/>
      <c r="K2455" s="108" t="s">
        <v>1</v>
      </c>
    </row>
    <row r="2456" spans="1:11" ht="13.5" hidden="1" thickBot="1">
      <c r="A2456" s="636"/>
      <c r="B2456" s="637"/>
      <c r="C2456" s="638"/>
      <c r="D2456" s="644" t="str">
        <f>D2388</f>
        <v xml:space="preserve">REPOSICION SISTEMA DE ACUEDUCTO  CORREGIMIENTO LLANO DE PALMAS
</v>
      </c>
      <c r="E2456" s="645"/>
      <c r="F2456" s="645"/>
      <c r="G2456" s="645"/>
      <c r="H2456" s="645"/>
      <c r="I2456" s="645"/>
      <c r="J2456" s="646"/>
      <c r="K2456" s="109" t="str">
        <f>K2387</f>
        <v>FECHA</v>
      </c>
    </row>
    <row r="2457" spans="1:11" ht="13.5" hidden="1" thickBot="1">
      <c r="A2457" s="647" t="s">
        <v>233</v>
      </c>
      <c r="B2457" s="626"/>
      <c r="C2457" s="624">
        <f>'[8]APU''s'!C5666</f>
        <v>0</v>
      </c>
      <c r="D2457" s="624"/>
      <c r="E2457" s="624"/>
      <c r="F2457" s="624"/>
      <c r="G2457" s="625"/>
      <c r="H2457" s="626"/>
      <c r="I2457" s="626"/>
      <c r="J2457" s="163"/>
      <c r="K2457" s="111" t="s">
        <v>3</v>
      </c>
    </row>
    <row r="2458" spans="1:11" ht="13.5" hidden="1" thickBot="1">
      <c r="A2458" s="112" t="s">
        <v>4</v>
      </c>
      <c r="B2458" s="627"/>
      <c r="C2458" s="628"/>
      <c r="D2458" s="112" t="s">
        <v>5</v>
      </c>
      <c r="E2458" s="114"/>
      <c r="F2458" s="115" t="e">
        <f>Resumen!#REF!</f>
        <v>#REF!</v>
      </c>
      <c r="G2458" s="114"/>
      <c r="H2458" s="114"/>
      <c r="I2458" s="114"/>
      <c r="J2458" s="116"/>
      <c r="K2458" s="164" t="s">
        <v>3</v>
      </c>
    </row>
    <row r="2459" spans="1:11" hidden="1">
      <c r="A2459" s="117"/>
      <c r="B2459" s="117"/>
      <c r="C2459" s="117"/>
      <c r="D2459" s="117"/>
      <c r="E2459" s="117"/>
      <c r="F2459" s="117"/>
      <c r="G2459" s="117"/>
      <c r="H2459" s="117"/>
      <c r="I2459" s="117"/>
      <c r="J2459" s="117"/>
      <c r="K2459" s="117"/>
    </row>
    <row r="2460" spans="1:11" ht="13.5" hidden="1" thickBot="1">
      <c r="A2460" s="165" t="s">
        <v>7</v>
      </c>
      <c r="B2460" s="120"/>
      <c r="C2460" s="120"/>
      <c r="D2460" s="120"/>
      <c r="E2460" s="120"/>
      <c r="F2460" s="120"/>
      <c r="G2460" s="120"/>
      <c r="H2460" s="120"/>
      <c r="I2460" s="120"/>
      <c r="J2460" s="120"/>
      <c r="K2460" s="120"/>
    </row>
    <row r="2461" spans="1:11" ht="13.5" hidden="1" thickBot="1">
      <c r="A2461" s="104" t="s">
        <v>8</v>
      </c>
      <c r="B2461" s="596" t="s">
        <v>9</v>
      </c>
      <c r="C2461" s="596"/>
      <c r="D2461" s="597"/>
      <c r="E2461" s="598" t="s">
        <v>10</v>
      </c>
      <c r="F2461" s="599"/>
      <c r="G2461" s="600"/>
      <c r="H2461" s="599" t="s">
        <v>11</v>
      </c>
      <c r="I2461" s="604" t="s">
        <v>12</v>
      </c>
      <c r="J2461" s="599" t="s">
        <v>13</v>
      </c>
      <c r="K2461" s="604" t="s">
        <v>14</v>
      </c>
    </row>
    <row r="2462" spans="1:11" ht="13.5" hidden="1" thickBot="1">
      <c r="A2462" s="127" t="s">
        <v>15</v>
      </c>
      <c r="B2462" s="167" t="s">
        <v>16</v>
      </c>
      <c r="C2462" s="168" t="s">
        <v>17</v>
      </c>
      <c r="D2462" s="166" t="s">
        <v>18</v>
      </c>
      <c r="E2462" s="601"/>
      <c r="F2462" s="602"/>
      <c r="G2462" s="603"/>
      <c r="H2462" s="602"/>
      <c r="I2462" s="605"/>
      <c r="J2462" s="602"/>
      <c r="K2462" s="605"/>
    </row>
    <row r="2463" spans="1:11" hidden="1">
      <c r="A2463" s="104">
        <v>59</v>
      </c>
      <c r="B2463" s="103">
        <v>2</v>
      </c>
      <c r="C2463" s="169">
        <v>59</v>
      </c>
      <c r="D2463" s="152">
        <v>1</v>
      </c>
      <c r="E2463" s="145" t="s">
        <v>450</v>
      </c>
      <c r="F2463" s="153"/>
      <c r="G2463" s="152"/>
      <c r="H2463" s="103" t="s">
        <v>99</v>
      </c>
      <c r="I2463" s="104">
        <v>0.02</v>
      </c>
      <c r="J2463" s="129" t="e">
        <f>#REF!</f>
        <v>#REF!</v>
      </c>
      <c r="K2463" s="129" t="e">
        <f>J2463*I2463</f>
        <v>#REF!</v>
      </c>
    </row>
    <row r="2464" spans="1:11" hidden="1">
      <c r="A2464" s="131"/>
      <c r="B2464" s="103"/>
      <c r="C2464" s="169"/>
      <c r="D2464" s="152"/>
      <c r="E2464" s="145"/>
      <c r="F2464" s="153"/>
      <c r="G2464" s="152"/>
      <c r="H2464" s="103"/>
      <c r="I2464" s="131"/>
      <c r="J2464" s="129"/>
      <c r="K2464" s="129"/>
    </row>
    <row r="2465" spans="1:11" hidden="1">
      <c r="A2465" s="131"/>
      <c r="B2465" s="103"/>
      <c r="C2465" s="169"/>
      <c r="D2465" s="152"/>
      <c r="E2465" s="145"/>
      <c r="F2465" s="153"/>
      <c r="G2465" s="152"/>
      <c r="H2465" s="103"/>
      <c r="I2465" s="131"/>
      <c r="J2465" s="129"/>
      <c r="K2465" s="129"/>
    </row>
    <row r="2466" spans="1:11" hidden="1">
      <c r="A2466" s="131"/>
      <c r="B2466" s="103"/>
      <c r="C2466" s="169"/>
      <c r="D2466" s="152"/>
      <c r="E2466" s="145"/>
      <c r="F2466" s="153"/>
      <c r="G2466" s="152"/>
      <c r="H2466" s="103"/>
      <c r="I2466" s="131"/>
      <c r="J2466" s="129"/>
      <c r="K2466" s="129"/>
    </row>
    <row r="2467" spans="1:11" hidden="1">
      <c r="A2467" s="131"/>
      <c r="B2467" s="103" t="s">
        <v>368</v>
      </c>
      <c r="C2467" s="169" t="s">
        <v>368</v>
      </c>
      <c r="D2467" s="152" t="s">
        <v>368</v>
      </c>
      <c r="E2467" s="145" t="s">
        <v>368</v>
      </c>
      <c r="F2467" s="153"/>
      <c r="G2467" s="152"/>
      <c r="H2467" s="103" t="s">
        <v>368</v>
      </c>
      <c r="I2467" s="131"/>
      <c r="J2467" s="129" t="s">
        <v>368</v>
      </c>
      <c r="K2467" s="129" t="s">
        <v>368</v>
      </c>
    </row>
    <row r="2468" spans="1:11" hidden="1">
      <c r="A2468" s="131"/>
      <c r="B2468" s="103" t="s">
        <v>368</v>
      </c>
      <c r="C2468" s="169" t="s">
        <v>368</v>
      </c>
      <c r="D2468" s="152" t="s">
        <v>368</v>
      </c>
      <c r="E2468" s="145" t="s">
        <v>368</v>
      </c>
      <c r="F2468" s="153"/>
      <c r="G2468" s="152"/>
      <c r="H2468" s="103" t="s">
        <v>368</v>
      </c>
      <c r="I2468" s="131"/>
      <c r="J2468" s="129" t="s">
        <v>368</v>
      </c>
      <c r="K2468" s="129" t="s">
        <v>368</v>
      </c>
    </row>
    <row r="2469" spans="1:11" hidden="1">
      <c r="A2469" s="131"/>
      <c r="B2469" s="103" t="s">
        <v>368</v>
      </c>
      <c r="C2469" s="169" t="s">
        <v>368</v>
      </c>
      <c r="D2469" s="152" t="s">
        <v>368</v>
      </c>
      <c r="E2469" s="145" t="s">
        <v>368</v>
      </c>
      <c r="F2469" s="153"/>
      <c r="G2469" s="152"/>
      <c r="H2469" s="103" t="s">
        <v>368</v>
      </c>
      <c r="I2469" s="131"/>
      <c r="J2469" s="129" t="s">
        <v>368</v>
      </c>
      <c r="K2469" s="129" t="s">
        <v>368</v>
      </c>
    </row>
    <row r="2470" spans="1:11" hidden="1">
      <c r="A2470" s="131"/>
      <c r="B2470" s="103" t="s">
        <v>368</v>
      </c>
      <c r="C2470" s="169" t="s">
        <v>368</v>
      </c>
      <c r="D2470" s="152" t="s">
        <v>368</v>
      </c>
      <c r="E2470" s="145" t="s">
        <v>368</v>
      </c>
      <c r="F2470" s="153"/>
      <c r="G2470" s="152"/>
      <c r="H2470" s="103" t="s">
        <v>368</v>
      </c>
      <c r="I2470" s="131"/>
      <c r="J2470" s="129" t="s">
        <v>368</v>
      </c>
      <c r="K2470" s="129" t="s">
        <v>368</v>
      </c>
    </row>
    <row r="2471" spans="1:11" hidden="1">
      <c r="A2471" s="131"/>
      <c r="B2471" s="103" t="s">
        <v>368</v>
      </c>
      <c r="C2471" s="169" t="s">
        <v>368</v>
      </c>
      <c r="D2471" s="152" t="s">
        <v>368</v>
      </c>
      <c r="E2471" s="145" t="s">
        <v>368</v>
      </c>
      <c r="F2471" s="153"/>
      <c r="G2471" s="152"/>
      <c r="H2471" s="103" t="s">
        <v>368</v>
      </c>
      <c r="I2471" s="131"/>
      <c r="J2471" s="129" t="s">
        <v>368</v>
      </c>
      <c r="K2471" s="129" t="s">
        <v>368</v>
      </c>
    </row>
    <row r="2472" spans="1:11" ht="13.5" hidden="1" thickBot="1">
      <c r="A2472" s="127"/>
      <c r="B2472" s="124" t="s">
        <v>368</v>
      </c>
      <c r="C2472" s="170" t="s">
        <v>368</v>
      </c>
      <c r="D2472" s="126" t="s">
        <v>368</v>
      </c>
      <c r="E2472" s="146" t="s">
        <v>368</v>
      </c>
      <c r="F2472" s="125"/>
      <c r="G2472" s="126"/>
      <c r="H2472" s="124" t="s">
        <v>368</v>
      </c>
      <c r="I2472" s="127"/>
      <c r="J2472" s="155" t="s">
        <v>368</v>
      </c>
      <c r="K2472" s="155" t="s">
        <v>368</v>
      </c>
    </row>
    <row r="2473" spans="1:11" ht="13.5" hidden="1" thickBot="1">
      <c r="A2473" s="119"/>
      <c r="B2473" s="119"/>
      <c r="C2473" s="119"/>
      <c r="D2473" s="119"/>
      <c r="E2473" s="130" t="s">
        <v>19</v>
      </c>
      <c r="F2473" s="119"/>
      <c r="G2473" s="119"/>
      <c r="H2473" s="120"/>
      <c r="I2473" s="120"/>
      <c r="J2473" s="134"/>
      <c r="K2473" s="155" t="e">
        <f>SUM(K2463:K2467)</f>
        <v>#REF!</v>
      </c>
    </row>
    <row r="2474" spans="1:11" ht="13.5" hidden="1" thickBot="1">
      <c r="A2474" s="119"/>
      <c r="B2474" s="119"/>
      <c r="C2474" s="119"/>
      <c r="D2474" s="119"/>
      <c r="E2474" s="136" t="s">
        <v>20</v>
      </c>
      <c r="F2474" s="137"/>
      <c r="G2474" s="137"/>
      <c r="H2474" s="137"/>
      <c r="I2474" s="138">
        <v>0.05</v>
      </c>
      <c r="J2474" s="139"/>
      <c r="K2474" s="135" t="e">
        <f>K2473*0.05</f>
        <v>#REF!</v>
      </c>
    </row>
    <row r="2475" spans="1:11" ht="13.5" hidden="1" thickBot="1">
      <c r="A2475" s="119"/>
      <c r="B2475" s="141"/>
      <c r="C2475" s="141"/>
      <c r="D2475" s="141"/>
      <c r="E2475" s="132" t="s">
        <v>21</v>
      </c>
      <c r="F2475" s="120"/>
      <c r="G2475" s="120"/>
      <c r="H2475" s="137"/>
      <c r="I2475" s="137"/>
      <c r="J2475" s="140"/>
      <c r="K2475" s="135" t="e">
        <f>K2474+K2473</f>
        <v>#REF!</v>
      </c>
    </row>
    <row r="2476" spans="1:11" ht="13.5" hidden="1" thickBot="1">
      <c r="A2476" s="119"/>
      <c r="B2476" s="141"/>
      <c r="C2476" s="141"/>
      <c r="D2476" s="141"/>
      <c r="E2476" s="132" t="s">
        <v>22</v>
      </c>
      <c r="F2476" s="120"/>
      <c r="G2476" s="120"/>
      <c r="H2476" s="137"/>
      <c r="I2476" s="137"/>
      <c r="J2476" s="140"/>
      <c r="K2476" s="135" t="e">
        <f>K2475</f>
        <v>#REF!</v>
      </c>
    </row>
    <row r="2477" spans="1:11" hidden="1">
      <c r="A2477" s="119"/>
      <c r="B2477" s="141"/>
      <c r="C2477" s="141"/>
      <c r="D2477" s="141"/>
      <c r="E2477" s="141"/>
      <c r="F2477" s="141"/>
      <c r="G2477" s="141"/>
      <c r="H2477" s="141"/>
      <c r="I2477" s="141"/>
      <c r="J2477" s="141"/>
      <c r="K2477" s="141"/>
    </row>
    <row r="2478" spans="1:11" ht="13.5" hidden="1" thickBot="1">
      <c r="A2478" s="142" t="s">
        <v>369</v>
      </c>
      <c r="B2478" s="141"/>
      <c r="C2478" s="141"/>
      <c r="D2478" s="141"/>
      <c r="E2478" s="141"/>
      <c r="F2478" s="141"/>
      <c r="G2478" s="141"/>
      <c r="H2478" s="141"/>
      <c r="I2478" s="141"/>
      <c r="J2478" s="141"/>
      <c r="K2478" s="141"/>
    </row>
    <row r="2479" spans="1:11" ht="13.5" hidden="1" thickBot="1">
      <c r="A2479" s="104" t="s">
        <v>8</v>
      </c>
      <c r="B2479" s="596" t="s">
        <v>9</v>
      </c>
      <c r="C2479" s="596"/>
      <c r="D2479" s="597"/>
      <c r="E2479" s="598" t="s">
        <v>10</v>
      </c>
      <c r="F2479" s="599"/>
      <c r="G2479" s="600"/>
      <c r="H2479" s="599" t="s">
        <v>11</v>
      </c>
      <c r="I2479" s="604" t="s">
        <v>12</v>
      </c>
      <c r="J2479" s="599" t="s">
        <v>13</v>
      </c>
      <c r="K2479" s="604" t="s">
        <v>14</v>
      </c>
    </row>
    <row r="2480" spans="1:11" ht="13.5" hidden="1" thickBot="1">
      <c r="A2480" s="127" t="s">
        <v>15</v>
      </c>
      <c r="B2480" s="167" t="s">
        <v>16</v>
      </c>
      <c r="C2480" s="168" t="s">
        <v>17</v>
      </c>
      <c r="D2480" s="166" t="s">
        <v>18</v>
      </c>
      <c r="E2480" s="601"/>
      <c r="F2480" s="602"/>
      <c r="G2480" s="603"/>
      <c r="H2480" s="602"/>
      <c r="I2480" s="605"/>
      <c r="J2480" s="602"/>
      <c r="K2480" s="605"/>
    </row>
    <row r="2481" spans="1:11" hidden="1">
      <c r="A2481" s="104"/>
      <c r="B2481" s="103"/>
      <c r="C2481" s="169"/>
      <c r="D2481" s="152"/>
      <c r="E2481" s="145" t="s">
        <v>80</v>
      </c>
      <c r="F2481" s="153"/>
      <c r="G2481" s="152"/>
      <c r="H2481" s="103" t="s">
        <v>83</v>
      </c>
      <c r="I2481" s="104">
        <v>1</v>
      </c>
      <c r="J2481" s="129">
        <v>1500</v>
      </c>
      <c r="K2481" s="129">
        <f>J2481*I2481</f>
        <v>1500</v>
      </c>
    </row>
    <row r="2482" spans="1:11" hidden="1">
      <c r="A2482" s="131"/>
      <c r="B2482" s="103" t="s">
        <v>368</v>
      </c>
      <c r="C2482" s="169" t="s">
        <v>368</v>
      </c>
      <c r="D2482" s="152" t="s">
        <v>368</v>
      </c>
      <c r="E2482" s="145" t="s">
        <v>368</v>
      </c>
      <c r="F2482" s="153"/>
      <c r="G2482" s="152"/>
      <c r="H2482" s="103" t="s">
        <v>368</v>
      </c>
      <c r="I2482" s="131"/>
      <c r="J2482" s="129" t="s">
        <v>368</v>
      </c>
      <c r="K2482" s="129" t="s">
        <v>368</v>
      </c>
    </row>
    <row r="2483" spans="1:11" hidden="1">
      <c r="A2483" s="131"/>
      <c r="B2483" s="103" t="s">
        <v>368</v>
      </c>
      <c r="C2483" s="169" t="s">
        <v>368</v>
      </c>
      <c r="D2483" s="152" t="s">
        <v>368</v>
      </c>
      <c r="E2483" s="145" t="s">
        <v>368</v>
      </c>
      <c r="F2483" s="153"/>
      <c r="G2483" s="152"/>
      <c r="H2483" s="103" t="s">
        <v>368</v>
      </c>
      <c r="I2483" s="131"/>
      <c r="J2483" s="129" t="s">
        <v>368</v>
      </c>
      <c r="K2483" s="129" t="s">
        <v>368</v>
      </c>
    </row>
    <row r="2484" spans="1:11" hidden="1">
      <c r="A2484" s="131"/>
      <c r="B2484" s="103" t="s">
        <v>368</v>
      </c>
      <c r="C2484" s="169" t="s">
        <v>368</v>
      </c>
      <c r="D2484" s="152" t="s">
        <v>368</v>
      </c>
      <c r="E2484" s="145" t="s">
        <v>368</v>
      </c>
      <c r="F2484" s="153"/>
      <c r="G2484" s="152"/>
      <c r="H2484" s="103" t="s">
        <v>368</v>
      </c>
      <c r="I2484" s="131"/>
      <c r="J2484" s="129" t="s">
        <v>368</v>
      </c>
      <c r="K2484" s="129" t="s">
        <v>368</v>
      </c>
    </row>
    <row r="2485" spans="1:11" ht="13.5" hidden="1" thickBot="1">
      <c r="A2485" s="127"/>
      <c r="B2485" s="124" t="s">
        <v>368</v>
      </c>
      <c r="C2485" s="170" t="s">
        <v>368</v>
      </c>
      <c r="D2485" s="126" t="s">
        <v>368</v>
      </c>
      <c r="E2485" s="146" t="s">
        <v>368</v>
      </c>
      <c r="F2485" s="125"/>
      <c r="G2485" s="126"/>
      <c r="H2485" s="124" t="s">
        <v>368</v>
      </c>
      <c r="I2485" s="127"/>
      <c r="J2485" s="129" t="s">
        <v>368</v>
      </c>
      <c r="K2485" s="129" t="s">
        <v>368</v>
      </c>
    </row>
    <row r="2486" spans="1:11" ht="13.5" hidden="1" thickBot="1">
      <c r="A2486" s="141"/>
      <c r="B2486" s="141"/>
      <c r="C2486" s="141"/>
      <c r="D2486" s="141"/>
      <c r="E2486" s="132" t="s">
        <v>380</v>
      </c>
      <c r="F2486" s="120"/>
      <c r="G2486" s="120"/>
      <c r="H2486" s="120"/>
      <c r="I2486" s="120"/>
      <c r="J2486" s="140"/>
      <c r="K2486" s="135">
        <f>SUM(K2481:K2485)</f>
        <v>1500</v>
      </c>
    </row>
    <row r="2487" spans="1:11" ht="13.5" hidden="1" thickBot="1">
      <c r="A2487" s="141"/>
      <c r="B2487" s="141"/>
      <c r="C2487" s="141"/>
      <c r="D2487" s="141"/>
      <c r="E2487" s="132" t="s">
        <v>370</v>
      </c>
      <c r="F2487" s="120"/>
      <c r="G2487" s="120"/>
      <c r="H2487" s="137"/>
      <c r="I2487" s="137"/>
      <c r="J2487" s="140"/>
      <c r="K2487" s="135">
        <f>K2486</f>
        <v>1500</v>
      </c>
    </row>
    <row r="2488" spans="1:11" hidden="1">
      <c r="A2488" s="141"/>
      <c r="B2488" s="141"/>
      <c r="C2488" s="141"/>
      <c r="D2488" s="141"/>
      <c r="E2488" s="119"/>
      <c r="F2488" s="119"/>
      <c r="G2488" s="119"/>
      <c r="H2488" s="119"/>
      <c r="I2488" s="119"/>
      <c r="J2488" s="148"/>
      <c r="K2488" s="149"/>
    </row>
    <row r="2489" spans="1:11" ht="13.5" hidden="1" thickBot="1">
      <c r="A2489" s="142" t="s">
        <v>371</v>
      </c>
      <c r="B2489" s="141"/>
      <c r="C2489" s="141"/>
      <c r="D2489" s="141"/>
      <c r="E2489" s="141"/>
      <c r="F2489" s="141"/>
      <c r="G2489" s="141"/>
      <c r="H2489" s="141"/>
      <c r="I2489" s="141"/>
      <c r="J2489" s="141"/>
      <c r="K2489" s="141"/>
    </row>
    <row r="2490" spans="1:11" ht="13.5" hidden="1" thickBot="1">
      <c r="A2490" s="104" t="s">
        <v>8</v>
      </c>
      <c r="B2490" s="596" t="s">
        <v>9</v>
      </c>
      <c r="C2490" s="596"/>
      <c r="D2490" s="597"/>
      <c r="E2490" s="598" t="s">
        <v>10</v>
      </c>
      <c r="F2490" s="600"/>
      <c r="G2490" s="622" t="s">
        <v>372</v>
      </c>
      <c r="H2490" s="604" t="s">
        <v>373</v>
      </c>
      <c r="I2490" s="604" t="s">
        <v>374</v>
      </c>
      <c r="J2490" s="604" t="s">
        <v>28</v>
      </c>
      <c r="K2490" s="604" t="s">
        <v>13</v>
      </c>
    </row>
    <row r="2491" spans="1:11" ht="13.5" hidden="1" thickBot="1">
      <c r="A2491" s="127" t="s">
        <v>15</v>
      </c>
      <c r="B2491" s="167" t="s">
        <v>16</v>
      </c>
      <c r="C2491" s="168" t="s">
        <v>17</v>
      </c>
      <c r="D2491" s="166" t="s">
        <v>18</v>
      </c>
      <c r="E2491" s="601"/>
      <c r="F2491" s="603"/>
      <c r="G2491" s="629"/>
      <c r="H2491" s="605"/>
      <c r="I2491" s="605"/>
      <c r="J2491" s="605"/>
      <c r="K2491" s="605"/>
    </row>
    <row r="2492" spans="1:11" hidden="1">
      <c r="A2492" s="104"/>
      <c r="B2492" s="121"/>
      <c r="C2492" s="171"/>
      <c r="D2492" s="123"/>
      <c r="E2492" s="145"/>
      <c r="F2492" s="123"/>
      <c r="G2492" s="123"/>
      <c r="H2492" s="122"/>
      <c r="I2492" s="104"/>
      <c r="J2492" s="172"/>
      <c r="K2492" s="129"/>
    </row>
    <row r="2493" spans="1:11" hidden="1">
      <c r="A2493" s="131"/>
      <c r="B2493" s="103"/>
      <c r="C2493" s="169"/>
      <c r="D2493" s="152"/>
      <c r="E2493" s="145"/>
      <c r="F2493" s="152"/>
      <c r="G2493" s="152"/>
      <c r="H2493" s="153"/>
      <c r="I2493" s="131"/>
      <c r="J2493" s="149"/>
      <c r="K2493" s="129"/>
    </row>
    <row r="2494" spans="1:11" hidden="1">
      <c r="A2494" s="131"/>
      <c r="B2494" s="103"/>
      <c r="C2494" s="169"/>
      <c r="D2494" s="152"/>
      <c r="E2494" s="145"/>
      <c r="F2494" s="152"/>
      <c r="G2494" s="152"/>
      <c r="H2494" s="153"/>
      <c r="I2494" s="131"/>
      <c r="J2494" s="149"/>
      <c r="K2494" s="129"/>
    </row>
    <row r="2495" spans="1:11" hidden="1">
      <c r="A2495" s="131"/>
      <c r="B2495" s="103"/>
      <c r="C2495" s="169"/>
      <c r="D2495" s="152"/>
      <c r="E2495" s="145"/>
      <c r="F2495" s="152"/>
      <c r="G2495" s="152"/>
      <c r="H2495" s="153"/>
      <c r="I2495" s="131"/>
      <c r="J2495" s="149"/>
      <c r="K2495" s="129"/>
    </row>
    <row r="2496" spans="1:11" hidden="1">
      <c r="A2496" s="131"/>
      <c r="B2496" s="103"/>
      <c r="C2496" s="169"/>
      <c r="D2496" s="152"/>
      <c r="E2496" s="145"/>
      <c r="F2496" s="152"/>
      <c r="G2496" s="152"/>
      <c r="H2496" s="153"/>
      <c r="I2496" s="131"/>
      <c r="J2496" s="149"/>
      <c r="K2496" s="129"/>
    </row>
    <row r="2497" spans="1:11" ht="13.5" hidden="1" thickBot="1">
      <c r="A2497" s="127"/>
      <c r="B2497" s="124" t="s">
        <v>368</v>
      </c>
      <c r="C2497" s="170" t="s">
        <v>368</v>
      </c>
      <c r="D2497" s="126" t="s">
        <v>368</v>
      </c>
      <c r="E2497" s="146" t="s">
        <v>368</v>
      </c>
      <c r="F2497" s="126"/>
      <c r="G2497" s="126"/>
      <c r="H2497" s="153"/>
      <c r="I2497" s="131"/>
      <c r="J2497" s="149"/>
      <c r="K2497" s="129" t="s">
        <v>368</v>
      </c>
    </row>
    <row r="2498" spans="1:11" ht="13.5" hidden="1" thickBot="1">
      <c r="A2498" s="141"/>
      <c r="B2498" s="141"/>
      <c r="C2498" s="141"/>
      <c r="D2498" s="141"/>
      <c r="E2498" s="132" t="s">
        <v>375</v>
      </c>
      <c r="F2498" s="120"/>
      <c r="G2498" s="120"/>
      <c r="H2498" s="137"/>
      <c r="I2498" s="137"/>
      <c r="J2498" s="140"/>
      <c r="K2498" s="135">
        <f>SUM(K2492:K2496)</f>
        <v>0</v>
      </c>
    </row>
    <row r="2499" spans="1:11" ht="13.5" hidden="1" thickBot="1">
      <c r="A2499" s="141"/>
      <c r="B2499" s="141"/>
      <c r="C2499" s="141"/>
      <c r="D2499" s="141"/>
      <c r="E2499" s="132" t="s">
        <v>376</v>
      </c>
      <c r="F2499" s="120"/>
      <c r="G2499" s="120"/>
      <c r="H2499" s="137"/>
      <c r="I2499" s="137"/>
      <c r="J2499" s="140"/>
      <c r="K2499" s="135">
        <f>K2498</f>
        <v>0</v>
      </c>
    </row>
    <row r="2500" spans="1:11" hidden="1">
      <c r="A2500" s="141"/>
      <c r="B2500" s="141"/>
      <c r="C2500" s="141"/>
      <c r="D2500" s="141"/>
      <c r="E2500" s="119"/>
      <c r="F2500" s="119"/>
      <c r="G2500" s="119"/>
      <c r="H2500" s="119"/>
      <c r="I2500" s="119"/>
      <c r="J2500" s="119"/>
      <c r="K2500" s="119"/>
    </row>
    <row r="2501" spans="1:11" ht="13.5" hidden="1" thickBot="1">
      <c r="A2501" s="142" t="s">
        <v>26</v>
      </c>
      <c r="B2501" s="141"/>
      <c r="C2501" s="141"/>
      <c r="D2501" s="141"/>
      <c r="E2501" s="141"/>
      <c r="F2501" s="141"/>
      <c r="G2501" s="141"/>
      <c r="H2501" s="141"/>
      <c r="I2501" s="141"/>
      <c r="J2501" s="141"/>
      <c r="K2501" s="141"/>
    </row>
    <row r="2502" spans="1:11" ht="13.5" hidden="1" thickBot="1">
      <c r="A2502" s="104" t="s">
        <v>8</v>
      </c>
      <c r="B2502" s="596" t="s">
        <v>9</v>
      </c>
      <c r="C2502" s="596"/>
      <c r="D2502" s="597"/>
      <c r="E2502" s="598" t="s">
        <v>10</v>
      </c>
      <c r="F2502" s="599"/>
      <c r="G2502" s="600"/>
      <c r="H2502" s="599" t="s">
        <v>11</v>
      </c>
      <c r="I2502" s="604" t="s">
        <v>27</v>
      </c>
      <c r="J2502" s="599" t="s">
        <v>28</v>
      </c>
      <c r="K2502" s="604" t="s">
        <v>14</v>
      </c>
    </row>
    <row r="2503" spans="1:11" ht="13.5" hidden="1" thickBot="1">
      <c r="A2503" s="127" t="s">
        <v>15</v>
      </c>
      <c r="B2503" s="167" t="s">
        <v>16</v>
      </c>
      <c r="C2503" s="168" t="s">
        <v>17</v>
      </c>
      <c r="D2503" s="166" t="s">
        <v>18</v>
      </c>
      <c r="E2503" s="601"/>
      <c r="F2503" s="602"/>
      <c r="G2503" s="603"/>
      <c r="H2503" s="602"/>
      <c r="I2503" s="605"/>
      <c r="J2503" s="602"/>
      <c r="K2503" s="605"/>
    </row>
    <row r="2504" spans="1:11" hidden="1">
      <c r="A2504" s="104"/>
      <c r="B2504" s="103"/>
      <c r="C2504" s="169"/>
      <c r="D2504" s="152"/>
      <c r="E2504" s="145" t="str">
        <f>Salarios!E29</f>
        <v>Oficial de contrucción</v>
      </c>
      <c r="F2504" s="153"/>
      <c r="G2504" s="152"/>
      <c r="H2504" s="103" t="s">
        <v>178</v>
      </c>
      <c r="I2504" s="104">
        <v>0.5</v>
      </c>
      <c r="J2504" s="129">
        <f>Salarios!H29</f>
        <v>6036</v>
      </c>
      <c r="K2504" s="129">
        <f>J2504*I2504</f>
        <v>3018</v>
      </c>
    </row>
    <row r="2505" spans="1:11" hidden="1">
      <c r="A2505" s="131"/>
      <c r="B2505" s="103"/>
      <c r="C2505" s="169"/>
      <c r="D2505" s="152"/>
      <c r="E2505" s="145" t="str">
        <f>Salarios!E28</f>
        <v>Ayudante de construcción</v>
      </c>
      <c r="F2505" s="153"/>
      <c r="G2505" s="152"/>
      <c r="H2505" s="103" t="s">
        <v>178</v>
      </c>
      <c r="I2505" s="131">
        <v>1.5</v>
      </c>
      <c r="J2505" s="129">
        <f>Salarios!H28</f>
        <v>4311</v>
      </c>
      <c r="K2505" s="129">
        <f>J2505*I2505</f>
        <v>6466.5</v>
      </c>
    </row>
    <row r="2506" spans="1:11" hidden="1">
      <c r="A2506" s="131"/>
      <c r="B2506" s="103"/>
      <c r="C2506" s="169"/>
      <c r="D2506" s="152"/>
      <c r="E2506" s="145"/>
      <c r="F2506" s="153"/>
      <c r="G2506" s="152"/>
      <c r="H2506" s="103"/>
      <c r="I2506" s="131"/>
      <c r="J2506" s="129"/>
      <c r="K2506" s="129"/>
    </row>
    <row r="2507" spans="1:11" hidden="1">
      <c r="A2507" s="131"/>
      <c r="B2507" s="103" t="s">
        <v>368</v>
      </c>
      <c r="C2507" s="169" t="s">
        <v>368</v>
      </c>
      <c r="D2507" s="152" t="s">
        <v>368</v>
      </c>
      <c r="E2507" s="145" t="s">
        <v>368</v>
      </c>
      <c r="F2507" s="153"/>
      <c r="G2507" s="152"/>
      <c r="H2507" s="103" t="s">
        <v>368</v>
      </c>
      <c r="I2507" s="131"/>
      <c r="J2507" s="129" t="s">
        <v>368</v>
      </c>
      <c r="K2507" s="129" t="s">
        <v>368</v>
      </c>
    </row>
    <row r="2508" spans="1:11" hidden="1">
      <c r="A2508" s="131"/>
      <c r="B2508" s="103" t="s">
        <v>368</v>
      </c>
      <c r="C2508" s="169" t="s">
        <v>368</v>
      </c>
      <c r="D2508" s="152" t="s">
        <v>368</v>
      </c>
      <c r="E2508" s="145" t="s">
        <v>368</v>
      </c>
      <c r="F2508" s="153"/>
      <c r="G2508" s="152"/>
      <c r="H2508" s="103" t="s">
        <v>368</v>
      </c>
      <c r="I2508" s="131"/>
      <c r="J2508" s="129" t="s">
        <v>368</v>
      </c>
      <c r="K2508" s="129" t="s">
        <v>368</v>
      </c>
    </row>
    <row r="2509" spans="1:11" hidden="1">
      <c r="A2509" s="131"/>
      <c r="B2509" s="103" t="s">
        <v>368</v>
      </c>
      <c r="C2509" s="169" t="s">
        <v>368</v>
      </c>
      <c r="D2509" s="152" t="s">
        <v>368</v>
      </c>
      <c r="E2509" s="145" t="s">
        <v>368</v>
      </c>
      <c r="F2509" s="153"/>
      <c r="G2509" s="152"/>
      <c r="H2509" s="103" t="s">
        <v>368</v>
      </c>
      <c r="I2509" s="131"/>
      <c r="J2509" s="129" t="s">
        <v>368</v>
      </c>
      <c r="K2509" s="129" t="s">
        <v>368</v>
      </c>
    </row>
    <row r="2510" spans="1:11" hidden="1">
      <c r="A2510" s="131"/>
      <c r="B2510" s="103" t="s">
        <v>368</v>
      </c>
      <c r="C2510" s="169" t="s">
        <v>368</v>
      </c>
      <c r="D2510" s="152" t="s">
        <v>368</v>
      </c>
      <c r="E2510" s="145" t="s">
        <v>368</v>
      </c>
      <c r="F2510" s="153"/>
      <c r="G2510" s="152"/>
      <c r="H2510" s="103" t="s">
        <v>368</v>
      </c>
      <c r="I2510" s="131"/>
      <c r="J2510" s="129" t="s">
        <v>368</v>
      </c>
      <c r="K2510" s="129" t="s">
        <v>368</v>
      </c>
    </row>
    <row r="2511" spans="1:11" hidden="1">
      <c r="A2511" s="131"/>
      <c r="B2511" s="103" t="s">
        <v>368</v>
      </c>
      <c r="C2511" s="169" t="s">
        <v>368</v>
      </c>
      <c r="D2511" s="152" t="s">
        <v>368</v>
      </c>
      <c r="E2511" s="145" t="s">
        <v>368</v>
      </c>
      <c r="F2511" s="153"/>
      <c r="G2511" s="152"/>
      <c r="H2511" s="103" t="s">
        <v>368</v>
      </c>
      <c r="I2511" s="131"/>
      <c r="J2511" s="129" t="s">
        <v>368</v>
      </c>
      <c r="K2511" s="129" t="s">
        <v>368</v>
      </c>
    </row>
    <row r="2512" spans="1:11" hidden="1">
      <c r="A2512" s="131"/>
      <c r="B2512" s="103" t="s">
        <v>368</v>
      </c>
      <c r="C2512" s="169" t="s">
        <v>368</v>
      </c>
      <c r="D2512" s="152" t="s">
        <v>368</v>
      </c>
      <c r="E2512" s="145" t="s">
        <v>368</v>
      </c>
      <c r="F2512" s="153"/>
      <c r="G2512" s="152"/>
      <c r="H2512" s="103" t="s">
        <v>368</v>
      </c>
      <c r="I2512" s="131"/>
      <c r="J2512" s="129" t="s">
        <v>368</v>
      </c>
      <c r="K2512" s="129" t="s">
        <v>368</v>
      </c>
    </row>
    <row r="2513" spans="1:11" ht="13.5" hidden="1" thickBot="1">
      <c r="A2513" s="127"/>
      <c r="B2513" s="124" t="s">
        <v>368</v>
      </c>
      <c r="C2513" s="170" t="s">
        <v>368</v>
      </c>
      <c r="D2513" s="126" t="s">
        <v>368</v>
      </c>
      <c r="E2513" s="146" t="s">
        <v>368</v>
      </c>
      <c r="F2513" s="125"/>
      <c r="G2513" s="126"/>
      <c r="H2513" s="124" t="s">
        <v>368</v>
      </c>
      <c r="I2513" s="127"/>
      <c r="J2513" s="155" t="s">
        <v>368</v>
      </c>
      <c r="K2513" s="155" t="s">
        <v>368</v>
      </c>
    </row>
    <row r="2514" spans="1:11" ht="13.5" hidden="1" thickBot="1">
      <c r="A2514" s="141"/>
      <c r="B2514" s="141"/>
      <c r="C2514" s="141"/>
      <c r="D2514" s="141"/>
      <c r="E2514" s="132" t="s">
        <v>29</v>
      </c>
      <c r="F2514" s="120"/>
      <c r="G2514" s="120"/>
      <c r="H2514" s="120"/>
      <c r="I2514" s="120"/>
      <c r="J2514" s="134"/>
      <c r="K2514" s="155">
        <f>SUM(K2504:K2508)</f>
        <v>9484.5</v>
      </c>
    </row>
    <row r="2515" spans="1:11" ht="13.5" hidden="1" thickBot="1">
      <c r="A2515" s="141"/>
      <c r="B2515" s="141"/>
      <c r="C2515" s="141"/>
      <c r="D2515" s="141"/>
      <c r="E2515" s="132" t="s">
        <v>30</v>
      </c>
      <c r="F2515" s="120"/>
      <c r="G2515" s="120"/>
      <c r="H2515" s="137"/>
      <c r="I2515" s="137"/>
      <c r="J2515" s="140"/>
      <c r="K2515" s="135">
        <f>K2514</f>
        <v>9484.5</v>
      </c>
    </row>
    <row r="2516" spans="1:11" ht="13.5" hidden="1" thickBot="1">
      <c r="A2516" s="141"/>
      <c r="B2516" s="141"/>
      <c r="C2516" s="141"/>
      <c r="D2516" s="141"/>
      <c r="E2516" s="141"/>
      <c r="F2516" s="141"/>
      <c r="G2516" s="141"/>
      <c r="H2516" s="141"/>
      <c r="I2516" s="141"/>
      <c r="J2516" s="139"/>
      <c r="K2516" s="156"/>
    </row>
    <row r="2517" spans="1:11" ht="13.5" hidden="1" thickBot="1">
      <c r="A2517" s="141"/>
      <c r="B2517" s="141"/>
      <c r="C2517" s="141"/>
      <c r="D2517" s="141"/>
      <c r="E2517" s="174" t="s">
        <v>31</v>
      </c>
      <c r="F2517" s="175"/>
      <c r="G2517" s="175"/>
      <c r="H2517" s="175"/>
      <c r="I2517" s="175"/>
      <c r="J2517" s="612" t="e">
        <f>K2515+K2499+K2487+K2476</f>
        <v>#REF!</v>
      </c>
      <c r="K2517" s="613"/>
    </row>
    <row r="2518" spans="1:11" ht="13.5" hidden="1" thickBot="1">
      <c r="A2518" s="141"/>
      <c r="B2518" s="141"/>
      <c r="C2518" s="141"/>
      <c r="D2518" s="141"/>
      <c r="E2518" s="112" t="s">
        <v>32</v>
      </c>
      <c r="F2518" s="157"/>
      <c r="G2518" s="157"/>
      <c r="H2518" s="158">
        <v>0.35</v>
      </c>
      <c r="I2518" s="157"/>
      <c r="J2518" s="612" t="e">
        <f>J2517*0.3</f>
        <v>#REF!</v>
      </c>
      <c r="K2518" s="613"/>
    </row>
    <row r="2519" spans="1:11" ht="13.5" hidden="1" thickBot="1">
      <c r="A2519" s="141"/>
      <c r="B2519" s="141"/>
      <c r="C2519" s="141"/>
      <c r="D2519" s="141"/>
      <c r="E2519" s="160" t="s">
        <v>33</v>
      </c>
      <c r="F2519" s="161"/>
      <c r="G2519" s="161"/>
      <c r="H2519" s="161"/>
      <c r="I2519" s="161"/>
      <c r="J2519" s="612" t="e">
        <f>J2518+J2517</f>
        <v>#REF!</v>
      </c>
      <c r="K2519" s="613"/>
    </row>
    <row r="2520" spans="1:11" ht="13.5" hidden="1" thickBot="1"/>
    <row r="2521" spans="1:11" ht="18">
      <c r="A2521" s="630"/>
      <c r="B2521" s="631"/>
      <c r="C2521" s="632"/>
      <c r="D2521" s="639" t="s">
        <v>0</v>
      </c>
      <c r="E2521" s="640"/>
      <c r="F2521" s="640"/>
      <c r="G2521" s="640"/>
      <c r="H2521" s="640"/>
      <c r="I2521" s="640"/>
      <c r="J2521" s="640"/>
      <c r="K2521" s="640"/>
    </row>
    <row r="2522" spans="1:11" ht="13.5" thickBot="1">
      <c r="A2522" s="633"/>
      <c r="B2522" s="634"/>
      <c r="C2522" s="635"/>
      <c r="D2522" s="106"/>
      <c r="E2522" s="107"/>
      <c r="F2522" s="107"/>
      <c r="G2522" s="107"/>
      <c r="H2522" s="107"/>
      <c r="I2522" s="107"/>
      <c r="J2522" s="107"/>
      <c r="K2522" s="107"/>
    </row>
    <row r="2523" spans="1:11" ht="15" thickBot="1">
      <c r="A2523" s="633"/>
      <c r="B2523" s="634"/>
      <c r="C2523" s="635"/>
      <c r="D2523" s="641" t="str">
        <f>D2455</f>
        <v>MUNICIPIO DE RIONEGRO</v>
      </c>
      <c r="E2523" s="642"/>
      <c r="F2523" s="642"/>
      <c r="G2523" s="642"/>
      <c r="H2523" s="642"/>
      <c r="I2523" s="642"/>
      <c r="J2523" s="643"/>
      <c r="K2523" s="108" t="s">
        <v>1</v>
      </c>
    </row>
    <row r="2524" spans="1:11" ht="13.5" thickBot="1">
      <c r="A2524" s="636"/>
      <c r="B2524" s="637"/>
      <c r="C2524" s="638"/>
      <c r="D2524" s="644" t="str">
        <f>D2456</f>
        <v xml:space="preserve">REPOSICION SISTEMA DE ACUEDUCTO  CORREGIMIENTO LLANO DE PALMAS
</v>
      </c>
      <c r="E2524" s="645"/>
      <c r="F2524" s="645"/>
      <c r="G2524" s="645"/>
      <c r="H2524" s="645"/>
      <c r="I2524" s="645"/>
      <c r="J2524" s="646"/>
      <c r="K2524" s="109" t="e">
        <f>#REF!</f>
        <v>#REF!</v>
      </c>
    </row>
    <row r="2525" spans="1:11" ht="13.5" thickBot="1">
      <c r="A2525" s="647" t="s">
        <v>233</v>
      </c>
      <c r="B2525" s="626"/>
      <c r="C2525" s="624">
        <f>'[8]APU''s'!C5802</f>
        <v>0</v>
      </c>
      <c r="D2525" s="624"/>
      <c r="E2525" s="624"/>
      <c r="F2525" s="624"/>
      <c r="G2525" s="625"/>
      <c r="H2525" s="626"/>
      <c r="I2525" s="626"/>
      <c r="J2525" s="163"/>
      <c r="K2525" s="111" t="s">
        <v>3</v>
      </c>
    </row>
    <row r="2526" spans="1:11" ht="13.5" thickBot="1">
      <c r="A2526" s="112" t="s">
        <v>4</v>
      </c>
      <c r="B2526" s="627" t="e">
        <f>Resumen!#REF!</f>
        <v>#REF!</v>
      </c>
      <c r="C2526" s="628"/>
      <c r="D2526" s="112" t="s">
        <v>5</v>
      </c>
      <c r="E2526" s="114"/>
      <c r="F2526" s="115" t="e">
        <f>Resumen!#REF!</f>
        <v>#REF!</v>
      </c>
      <c r="G2526" s="114"/>
      <c r="H2526" s="114"/>
      <c r="I2526" s="114"/>
      <c r="J2526" s="116"/>
      <c r="K2526" s="164" t="s">
        <v>3</v>
      </c>
    </row>
    <row r="2527" spans="1:11">
      <c r="A2527" s="117"/>
      <c r="B2527" s="117"/>
      <c r="C2527" s="117"/>
      <c r="D2527" s="117"/>
      <c r="E2527" s="117"/>
      <c r="F2527" s="117"/>
      <c r="G2527" s="117"/>
      <c r="H2527" s="117"/>
      <c r="I2527" s="117"/>
      <c r="J2527" s="117"/>
      <c r="K2527" s="117"/>
    </row>
    <row r="2528" spans="1:11" ht="13.5" thickBot="1">
      <c r="A2528" s="165" t="s">
        <v>7</v>
      </c>
      <c r="B2528" s="120"/>
      <c r="C2528" s="120"/>
      <c r="D2528" s="120"/>
      <c r="E2528" s="120"/>
      <c r="F2528" s="120"/>
      <c r="G2528" s="120"/>
      <c r="H2528" s="120"/>
      <c r="I2528" s="120"/>
      <c r="J2528" s="120"/>
      <c r="K2528" s="120"/>
    </row>
    <row r="2529" spans="1:11" ht="13.5" thickBot="1">
      <c r="A2529" s="104" t="s">
        <v>8</v>
      </c>
      <c r="B2529" s="596" t="s">
        <v>9</v>
      </c>
      <c r="C2529" s="596"/>
      <c r="D2529" s="597"/>
      <c r="E2529" s="598" t="s">
        <v>10</v>
      </c>
      <c r="F2529" s="599"/>
      <c r="G2529" s="600"/>
      <c r="H2529" s="599" t="s">
        <v>11</v>
      </c>
      <c r="I2529" s="604" t="s">
        <v>12</v>
      </c>
      <c r="J2529" s="599" t="s">
        <v>13</v>
      </c>
      <c r="K2529" s="604" t="s">
        <v>14</v>
      </c>
    </row>
    <row r="2530" spans="1:11" ht="13.5" thickBot="1">
      <c r="A2530" s="127" t="s">
        <v>15</v>
      </c>
      <c r="B2530" s="167" t="s">
        <v>16</v>
      </c>
      <c r="C2530" s="168" t="s">
        <v>17</v>
      </c>
      <c r="D2530" s="166" t="s">
        <v>18</v>
      </c>
      <c r="E2530" s="601"/>
      <c r="F2530" s="602"/>
      <c r="G2530" s="603"/>
      <c r="H2530" s="602"/>
      <c r="I2530" s="605"/>
      <c r="J2530" s="602"/>
      <c r="K2530" s="605"/>
    </row>
    <row r="2531" spans="1:11">
      <c r="A2531" s="104">
        <v>59</v>
      </c>
      <c r="B2531" s="103">
        <v>2</v>
      </c>
      <c r="C2531" s="169">
        <v>59</v>
      </c>
      <c r="D2531" s="152">
        <v>1</v>
      </c>
      <c r="E2531" s="183" t="s">
        <v>452</v>
      </c>
      <c r="H2531" s="184" t="s">
        <v>99</v>
      </c>
      <c r="I2531" s="186">
        <v>0.15</v>
      </c>
      <c r="J2531" s="185" t="e">
        <f>#REF!</f>
        <v>#REF!</v>
      </c>
      <c r="K2531" s="129" t="e">
        <f>J2531*I2531</f>
        <v>#REF!</v>
      </c>
    </row>
    <row r="2532" spans="1:11">
      <c r="A2532" s="131"/>
      <c r="B2532" s="103"/>
      <c r="C2532" s="169"/>
      <c r="D2532" s="152"/>
      <c r="E2532" s="187" t="s">
        <v>453</v>
      </c>
      <c r="H2532" s="188" t="s">
        <v>94</v>
      </c>
      <c r="I2532" s="190">
        <v>96</v>
      </c>
      <c r="J2532" s="189">
        <v>605</v>
      </c>
      <c r="K2532" s="129">
        <f>J2532*I2532</f>
        <v>58080</v>
      </c>
    </row>
    <row r="2533" spans="1:11">
      <c r="A2533" s="131"/>
      <c r="B2533" s="103"/>
      <c r="C2533" s="169"/>
      <c r="D2533" s="152"/>
      <c r="E2533" s="187" t="s">
        <v>361</v>
      </c>
      <c r="H2533" s="191" t="s">
        <v>91</v>
      </c>
      <c r="I2533" s="190">
        <v>3.5</v>
      </c>
      <c r="J2533" s="189">
        <v>4510</v>
      </c>
      <c r="K2533" s="129">
        <f>J2533*I2533</f>
        <v>15785</v>
      </c>
    </row>
    <row r="2534" spans="1:11">
      <c r="A2534" s="131"/>
      <c r="B2534" s="103"/>
      <c r="C2534" s="169"/>
      <c r="D2534" s="152"/>
      <c r="E2534" s="265" t="s">
        <v>454</v>
      </c>
      <c r="H2534" s="191" t="s">
        <v>99</v>
      </c>
      <c r="I2534" s="190">
        <v>8.3000000000000004E-2</v>
      </c>
      <c r="J2534" s="189" t="e">
        <f>#REF!</f>
        <v>#REF!</v>
      </c>
      <c r="K2534" s="129" t="e">
        <f>J2534*I2534</f>
        <v>#REF!</v>
      </c>
    </row>
    <row r="2535" spans="1:11">
      <c r="A2535" s="131"/>
      <c r="B2535" s="103" t="s">
        <v>368</v>
      </c>
      <c r="C2535" s="169" t="s">
        <v>368</v>
      </c>
      <c r="D2535" s="152" t="s">
        <v>368</v>
      </c>
      <c r="E2535" s="145"/>
      <c r="H2535" s="131"/>
      <c r="I2535" s="152"/>
      <c r="J2535" s="103"/>
      <c r="K2535" s="129"/>
    </row>
    <row r="2536" spans="1:11">
      <c r="A2536" s="131"/>
      <c r="B2536" s="103" t="s">
        <v>368</v>
      </c>
      <c r="C2536" s="169" t="s">
        <v>368</v>
      </c>
      <c r="D2536" s="152" t="s">
        <v>368</v>
      </c>
      <c r="E2536" s="145"/>
      <c r="H2536" s="131"/>
      <c r="I2536" s="152"/>
      <c r="K2536" s="129"/>
    </row>
    <row r="2537" spans="1:11">
      <c r="A2537" s="131"/>
      <c r="B2537" s="103" t="s">
        <v>368</v>
      </c>
      <c r="C2537" s="169" t="s">
        <v>368</v>
      </c>
      <c r="D2537" s="152" t="s">
        <v>368</v>
      </c>
      <c r="E2537" s="145"/>
      <c r="H2537" s="131"/>
      <c r="I2537" s="152"/>
      <c r="K2537" s="129"/>
    </row>
    <row r="2538" spans="1:11">
      <c r="A2538" s="131"/>
      <c r="B2538" s="103" t="s">
        <v>368</v>
      </c>
      <c r="C2538" s="169" t="s">
        <v>368</v>
      </c>
      <c r="D2538" s="152" t="s">
        <v>368</v>
      </c>
      <c r="E2538" s="145" t="s">
        <v>368</v>
      </c>
      <c r="F2538" s="153"/>
      <c r="G2538" s="153"/>
      <c r="H2538" s="131" t="s">
        <v>368</v>
      </c>
      <c r="I2538" s="152"/>
      <c r="K2538" s="129" t="s">
        <v>368</v>
      </c>
    </row>
    <row r="2539" spans="1:11">
      <c r="A2539" s="131"/>
      <c r="B2539" s="103" t="s">
        <v>368</v>
      </c>
      <c r="C2539" s="169" t="s">
        <v>368</v>
      </c>
      <c r="D2539" s="152" t="s">
        <v>368</v>
      </c>
      <c r="E2539" s="145" t="s">
        <v>368</v>
      </c>
      <c r="F2539" s="153"/>
      <c r="G2539" s="152"/>
      <c r="H2539" s="103" t="s">
        <v>368</v>
      </c>
      <c r="I2539" s="131"/>
      <c r="K2539" s="129" t="s">
        <v>368</v>
      </c>
    </row>
    <row r="2540" spans="1:11" ht="13.5" thickBot="1">
      <c r="A2540" s="127"/>
      <c r="B2540" s="124" t="s">
        <v>368</v>
      </c>
      <c r="C2540" s="170" t="s">
        <v>368</v>
      </c>
      <c r="D2540" s="126" t="s">
        <v>368</v>
      </c>
      <c r="E2540" s="146" t="s">
        <v>368</v>
      </c>
      <c r="F2540" s="125"/>
      <c r="G2540" s="126"/>
      <c r="H2540" s="124" t="s">
        <v>368</v>
      </c>
      <c r="I2540" s="127"/>
      <c r="J2540" s="155" t="s">
        <v>368</v>
      </c>
      <c r="K2540" s="155" t="s">
        <v>368</v>
      </c>
    </row>
    <row r="2541" spans="1:11" ht="13.5" thickBot="1">
      <c r="A2541" s="119"/>
      <c r="B2541" s="119"/>
      <c r="C2541" s="119"/>
      <c r="D2541" s="119"/>
      <c r="E2541" s="130" t="s">
        <v>19</v>
      </c>
      <c r="F2541" s="119"/>
      <c r="G2541" s="119"/>
      <c r="H2541" s="120"/>
      <c r="I2541" s="120"/>
      <c r="J2541" s="134"/>
      <c r="K2541" s="155" t="e">
        <f>SUM(K2531:K2535)</f>
        <v>#REF!</v>
      </c>
    </row>
    <row r="2542" spans="1:11" ht="13.5" thickBot="1">
      <c r="A2542" s="119"/>
      <c r="B2542" s="119"/>
      <c r="C2542" s="119"/>
      <c r="D2542" s="119"/>
      <c r="E2542" s="136" t="s">
        <v>20</v>
      </c>
      <c r="F2542" s="137"/>
      <c r="G2542" s="137"/>
      <c r="H2542" s="137"/>
      <c r="I2542" s="138">
        <v>0.05</v>
      </c>
      <c r="J2542" s="139"/>
      <c r="K2542" s="135" t="e">
        <f>K2541*0.05</f>
        <v>#REF!</v>
      </c>
    </row>
    <row r="2543" spans="1:11" ht="13.5" thickBot="1">
      <c r="A2543" s="119"/>
      <c r="B2543" s="141"/>
      <c r="C2543" s="141"/>
      <c r="D2543" s="141"/>
      <c r="E2543" s="132" t="s">
        <v>21</v>
      </c>
      <c r="F2543" s="120"/>
      <c r="G2543" s="120"/>
      <c r="H2543" s="137"/>
      <c r="I2543" s="137"/>
      <c r="J2543" s="140"/>
      <c r="K2543" s="135" t="e">
        <f>K2542+K2541</f>
        <v>#REF!</v>
      </c>
    </row>
    <row r="2544" spans="1:11" ht="13.5" thickBot="1">
      <c r="A2544" s="119"/>
      <c r="B2544" s="141"/>
      <c r="C2544" s="141"/>
      <c r="D2544" s="141"/>
      <c r="E2544" s="132" t="s">
        <v>22</v>
      </c>
      <c r="F2544" s="120"/>
      <c r="G2544" s="120"/>
      <c r="H2544" s="137"/>
      <c r="I2544" s="137"/>
      <c r="J2544" s="140"/>
      <c r="K2544" s="135" t="e">
        <f>K2543</f>
        <v>#REF!</v>
      </c>
    </row>
    <row r="2545" spans="1:11">
      <c r="A2545" s="119"/>
      <c r="B2545" s="141"/>
      <c r="C2545" s="141"/>
      <c r="D2545" s="141"/>
      <c r="E2545" s="141"/>
      <c r="F2545" s="141"/>
      <c r="G2545" s="141"/>
      <c r="H2545" s="141"/>
      <c r="I2545" s="141"/>
      <c r="J2545" s="141"/>
      <c r="K2545" s="141"/>
    </row>
    <row r="2546" spans="1:11" ht="13.5" thickBot="1">
      <c r="A2546" s="142" t="s">
        <v>369</v>
      </c>
      <c r="B2546" s="141"/>
      <c r="C2546" s="141"/>
      <c r="D2546" s="141"/>
      <c r="E2546" s="141"/>
      <c r="F2546" s="141"/>
      <c r="G2546" s="141"/>
      <c r="H2546" s="141"/>
      <c r="I2546" s="141"/>
      <c r="J2546" s="141"/>
      <c r="K2546" s="141"/>
    </row>
    <row r="2547" spans="1:11" ht="13.5" thickBot="1">
      <c r="A2547" s="104" t="s">
        <v>8</v>
      </c>
      <c r="B2547" s="596" t="s">
        <v>9</v>
      </c>
      <c r="C2547" s="596"/>
      <c r="D2547" s="597"/>
      <c r="E2547" s="598" t="s">
        <v>10</v>
      </c>
      <c r="F2547" s="599"/>
      <c r="G2547" s="600"/>
      <c r="H2547" s="599" t="s">
        <v>11</v>
      </c>
      <c r="I2547" s="604" t="s">
        <v>12</v>
      </c>
      <c r="J2547" s="599" t="s">
        <v>13</v>
      </c>
      <c r="K2547" s="604" t="s">
        <v>14</v>
      </c>
    </row>
    <row r="2548" spans="1:11" ht="13.5" thickBot="1">
      <c r="A2548" s="127" t="s">
        <v>15</v>
      </c>
      <c r="B2548" s="167" t="s">
        <v>16</v>
      </c>
      <c r="C2548" s="168" t="s">
        <v>17</v>
      </c>
      <c r="D2548" s="166" t="s">
        <v>18</v>
      </c>
      <c r="E2548" s="601"/>
      <c r="F2548" s="602"/>
      <c r="G2548" s="603"/>
      <c r="H2548" s="602"/>
      <c r="I2548" s="605"/>
      <c r="J2548" s="602"/>
      <c r="K2548" s="605"/>
    </row>
    <row r="2549" spans="1:11">
      <c r="A2549" s="104"/>
      <c r="B2549" s="103"/>
      <c r="C2549" s="169"/>
      <c r="D2549" s="152"/>
      <c r="E2549" s="145" t="s">
        <v>80</v>
      </c>
      <c r="F2549" s="153"/>
      <c r="G2549" s="152"/>
      <c r="H2549" s="103" t="s">
        <v>83</v>
      </c>
      <c r="I2549" s="104">
        <v>2.8</v>
      </c>
      <c r="J2549" s="129">
        <v>1500</v>
      </c>
      <c r="K2549" s="129">
        <f>J2549*I2549</f>
        <v>4200</v>
      </c>
    </row>
    <row r="2550" spans="1:11">
      <c r="A2550" s="131"/>
      <c r="B2550" s="103" t="s">
        <v>368</v>
      </c>
      <c r="C2550" s="169" t="s">
        <v>368</v>
      </c>
      <c r="D2550" s="152" t="s">
        <v>368</v>
      </c>
      <c r="E2550" s="145" t="s">
        <v>368</v>
      </c>
      <c r="F2550" s="153"/>
      <c r="G2550" s="152"/>
      <c r="H2550" s="103" t="s">
        <v>368</v>
      </c>
      <c r="I2550" s="131"/>
      <c r="J2550" s="129" t="s">
        <v>368</v>
      </c>
      <c r="K2550" s="129" t="s">
        <v>368</v>
      </c>
    </row>
    <row r="2551" spans="1:11">
      <c r="A2551" s="131"/>
      <c r="B2551" s="103" t="s">
        <v>368</v>
      </c>
      <c r="C2551" s="169" t="s">
        <v>368</v>
      </c>
      <c r="D2551" s="152" t="s">
        <v>368</v>
      </c>
      <c r="E2551" s="145" t="s">
        <v>368</v>
      </c>
      <c r="F2551" s="153"/>
      <c r="G2551" s="152"/>
      <c r="H2551" s="103" t="s">
        <v>368</v>
      </c>
      <c r="I2551" s="131"/>
      <c r="J2551" s="129" t="s">
        <v>368</v>
      </c>
      <c r="K2551" s="129" t="s">
        <v>368</v>
      </c>
    </row>
    <row r="2552" spans="1:11">
      <c r="A2552" s="131"/>
      <c r="B2552" s="103" t="s">
        <v>368</v>
      </c>
      <c r="C2552" s="169" t="s">
        <v>368</v>
      </c>
      <c r="D2552" s="152" t="s">
        <v>368</v>
      </c>
      <c r="E2552" s="145" t="s">
        <v>368</v>
      </c>
      <c r="F2552" s="153"/>
      <c r="G2552" s="152"/>
      <c r="H2552" s="103" t="s">
        <v>368</v>
      </c>
      <c r="I2552" s="131"/>
      <c r="J2552" s="129" t="s">
        <v>368</v>
      </c>
      <c r="K2552" s="129" t="s">
        <v>368</v>
      </c>
    </row>
    <row r="2553" spans="1:11" ht="13.5" thickBot="1">
      <c r="A2553" s="127"/>
      <c r="B2553" s="124" t="s">
        <v>368</v>
      </c>
      <c r="C2553" s="170" t="s">
        <v>368</v>
      </c>
      <c r="D2553" s="126" t="s">
        <v>368</v>
      </c>
      <c r="E2553" s="146" t="s">
        <v>368</v>
      </c>
      <c r="F2553" s="125"/>
      <c r="G2553" s="126"/>
      <c r="H2553" s="124" t="s">
        <v>368</v>
      </c>
      <c r="I2553" s="127"/>
      <c r="J2553" s="129" t="s">
        <v>368</v>
      </c>
      <c r="K2553" s="129" t="s">
        <v>368</v>
      </c>
    </row>
    <row r="2554" spans="1:11" ht="13.5" thickBot="1">
      <c r="A2554" s="141"/>
      <c r="B2554" s="141"/>
      <c r="C2554" s="141"/>
      <c r="D2554" s="141"/>
      <c r="E2554" s="132" t="s">
        <v>380</v>
      </c>
      <c r="F2554" s="120"/>
      <c r="G2554" s="120"/>
      <c r="H2554" s="120"/>
      <c r="I2554" s="120"/>
      <c r="J2554" s="140"/>
      <c r="K2554" s="135">
        <f>SUM(K2549:K2553)</f>
        <v>4200</v>
      </c>
    </row>
    <row r="2555" spans="1:11" ht="13.5" thickBot="1">
      <c r="A2555" s="141"/>
      <c r="B2555" s="141"/>
      <c r="C2555" s="141"/>
      <c r="D2555" s="141"/>
      <c r="E2555" s="132" t="s">
        <v>370</v>
      </c>
      <c r="F2555" s="120"/>
      <c r="G2555" s="120"/>
      <c r="H2555" s="137"/>
      <c r="I2555" s="137"/>
      <c r="J2555" s="140"/>
      <c r="K2555" s="135">
        <f>K2554</f>
        <v>4200</v>
      </c>
    </row>
    <row r="2556" spans="1:11">
      <c r="A2556" s="141"/>
      <c r="B2556" s="141"/>
      <c r="C2556" s="141"/>
      <c r="D2556" s="141"/>
      <c r="E2556" s="119"/>
      <c r="F2556" s="119"/>
      <c r="G2556" s="119"/>
      <c r="H2556" s="119"/>
      <c r="I2556" s="119"/>
      <c r="J2556" s="148"/>
      <c r="K2556" s="149"/>
    </row>
    <row r="2557" spans="1:11" ht="13.5" thickBot="1">
      <c r="A2557" s="142" t="s">
        <v>371</v>
      </c>
      <c r="B2557" s="141"/>
      <c r="C2557" s="141"/>
      <c r="D2557" s="141"/>
      <c r="E2557" s="141"/>
      <c r="F2557" s="141"/>
      <c r="G2557" s="141"/>
      <c r="H2557" s="141"/>
      <c r="I2557" s="141"/>
      <c r="J2557" s="141"/>
      <c r="K2557" s="141"/>
    </row>
    <row r="2558" spans="1:11" ht="13.5" thickBot="1">
      <c r="A2558" s="104" t="s">
        <v>8</v>
      </c>
      <c r="B2558" s="596" t="s">
        <v>9</v>
      </c>
      <c r="C2558" s="596"/>
      <c r="D2558" s="597"/>
      <c r="E2558" s="598" t="s">
        <v>10</v>
      </c>
      <c r="F2558" s="600"/>
      <c r="G2558" s="622" t="s">
        <v>372</v>
      </c>
      <c r="H2558" s="604" t="s">
        <v>373</v>
      </c>
      <c r="I2558" s="604" t="s">
        <v>374</v>
      </c>
      <c r="J2558" s="604" t="s">
        <v>28</v>
      </c>
      <c r="K2558" s="604" t="s">
        <v>13</v>
      </c>
    </row>
    <row r="2559" spans="1:11" ht="13.5" thickBot="1">
      <c r="A2559" s="127" t="s">
        <v>15</v>
      </c>
      <c r="B2559" s="167" t="s">
        <v>16</v>
      </c>
      <c r="C2559" s="168" t="s">
        <v>17</v>
      </c>
      <c r="D2559" s="166" t="s">
        <v>18</v>
      </c>
      <c r="E2559" s="601"/>
      <c r="F2559" s="603"/>
      <c r="G2559" s="629"/>
      <c r="H2559" s="605"/>
      <c r="I2559" s="605"/>
      <c r="J2559" s="605"/>
      <c r="K2559" s="605"/>
    </row>
    <row r="2560" spans="1:11">
      <c r="A2560" s="104"/>
      <c r="B2560" s="121"/>
      <c r="C2560" s="171"/>
      <c r="D2560" s="123"/>
      <c r="E2560" s="145" t="s">
        <v>451</v>
      </c>
      <c r="F2560" s="123"/>
      <c r="G2560" s="123"/>
      <c r="H2560" s="122">
        <v>40</v>
      </c>
      <c r="I2560" s="104">
        <v>8</v>
      </c>
      <c r="J2560" s="172">
        <v>50</v>
      </c>
      <c r="K2560" s="129">
        <f>J2560*I2560*H2560</f>
        <v>16000</v>
      </c>
    </row>
    <row r="2561" spans="1:11">
      <c r="A2561" s="131"/>
      <c r="B2561" s="103"/>
      <c r="C2561" s="169"/>
      <c r="D2561" s="152"/>
      <c r="E2561" s="145"/>
      <c r="F2561" s="152"/>
      <c r="G2561" s="152"/>
      <c r="H2561" s="153"/>
      <c r="I2561" s="131"/>
      <c r="J2561" s="149"/>
      <c r="K2561" s="129"/>
    </row>
    <row r="2562" spans="1:11">
      <c r="A2562" s="131"/>
      <c r="B2562" s="103"/>
      <c r="C2562" s="169"/>
      <c r="D2562" s="152"/>
      <c r="E2562" s="145"/>
      <c r="F2562" s="152"/>
      <c r="G2562" s="152"/>
      <c r="H2562" s="153"/>
      <c r="I2562" s="131"/>
      <c r="J2562" s="149"/>
      <c r="K2562" s="129"/>
    </row>
    <row r="2563" spans="1:11">
      <c r="A2563" s="131"/>
      <c r="B2563" s="103"/>
      <c r="C2563" s="169"/>
      <c r="D2563" s="152"/>
      <c r="E2563" s="145"/>
      <c r="F2563" s="152"/>
      <c r="G2563" s="152"/>
      <c r="H2563" s="153"/>
      <c r="I2563" s="131"/>
      <c r="J2563" s="149"/>
      <c r="K2563" s="129"/>
    </row>
    <row r="2564" spans="1:11">
      <c r="A2564" s="131"/>
      <c r="B2564" s="103"/>
      <c r="C2564" s="169"/>
      <c r="D2564" s="152"/>
      <c r="E2564" s="145"/>
      <c r="F2564" s="152"/>
      <c r="G2564" s="152"/>
      <c r="H2564" s="153"/>
      <c r="I2564" s="131"/>
      <c r="J2564" s="149"/>
      <c r="K2564" s="129"/>
    </row>
    <row r="2565" spans="1:11" ht="13.5" thickBot="1">
      <c r="A2565" s="127"/>
      <c r="B2565" s="124" t="s">
        <v>368</v>
      </c>
      <c r="C2565" s="170" t="s">
        <v>368</v>
      </c>
      <c r="D2565" s="126" t="s">
        <v>368</v>
      </c>
      <c r="E2565" s="146" t="s">
        <v>368</v>
      </c>
      <c r="F2565" s="126"/>
      <c r="G2565" s="126"/>
      <c r="H2565" s="153"/>
      <c r="I2565" s="131"/>
      <c r="J2565" s="149"/>
      <c r="K2565" s="129" t="s">
        <v>368</v>
      </c>
    </row>
    <row r="2566" spans="1:11" ht="13.5" thickBot="1">
      <c r="A2566" s="141"/>
      <c r="B2566" s="141"/>
      <c r="C2566" s="141"/>
      <c r="D2566" s="141"/>
      <c r="E2566" s="132" t="s">
        <v>375</v>
      </c>
      <c r="F2566" s="120"/>
      <c r="G2566" s="120"/>
      <c r="H2566" s="137"/>
      <c r="I2566" s="137"/>
      <c r="J2566" s="140"/>
      <c r="K2566" s="135">
        <f>SUM(K2560:K2564)</f>
        <v>16000</v>
      </c>
    </row>
    <row r="2567" spans="1:11" ht="13.5" thickBot="1">
      <c r="A2567" s="141"/>
      <c r="B2567" s="141"/>
      <c r="C2567" s="141"/>
      <c r="D2567" s="141"/>
      <c r="E2567" s="132" t="s">
        <v>376</v>
      </c>
      <c r="F2567" s="120"/>
      <c r="G2567" s="120"/>
      <c r="H2567" s="137"/>
      <c r="I2567" s="137"/>
      <c r="J2567" s="140"/>
      <c r="K2567" s="135">
        <f>K2566</f>
        <v>16000</v>
      </c>
    </row>
    <row r="2568" spans="1:11">
      <c r="A2568" s="141"/>
      <c r="B2568" s="141"/>
      <c r="C2568" s="141"/>
      <c r="D2568" s="141"/>
      <c r="E2568" s="119"/>
      <c r="F2568" s="119"/>
      <c r="G2568" s="119"/>
      <c r="H2568" s="119"/>
      <c r="I2568" s="119"/>
      <c r="J2568" s="119"/>
      <c r="K2568" s="119"/>
    </row>
    <row r="2569" spans="1:11" ht="13.5" thickBot="1">
      <c r="A2569" s="142" t="s">
        <v>26</v>
      </c>
      <c r="B2569" s="141"/>
      <c r="C2569" s="141"/>
      <c r="D2569" s="141"/>
      <c r="E2569" s="141"/>
      <c r="F2569" s="141"/>
      <c r="G2569" s="141"/>
      <c r="H2569" s="141"/>
      <c r="I2569" s="141"/>
      <c r="J2569" s="141"/>
      <c r="K2569" s="141"/>
    </row>
    <row r="2570" spans="1:11" ht="13.5" thickBot="1">
      <c r="A2570" s="104" t="s">
        <v>8</v>
      </c>
      <c r="B2570" s="596" t="s">
        <v>9</v>
      </c>
      <c r="C2570" s="596"/>
      <c r="D2570" s="597"/>
      <c r="E2570" s="598" t="s">
        <v>10</v>
      </c>
      <c r="F2570" s="599"/>
      <c r="G2570" s="600"/>
      <c r="H2570" s="599" t="s">
        <v>11</v>
      </c>
      <c r="I2570" s="604" t="s">
        <v>27</v>
      </c>
      <c r="J2570" s="599" t="s">
        <v>28</v>
      </c>
      <c r="K2570" s="604" t="s">
        <v>14</v>
      </c>
    </row>
    <row r="2571" spans="1:11" ht="13.5" thickBot="1">
      <c r="A2571" s="127" t="s">
        <v>15</v>
      </c>
      <c r="B2571" s="167" t="s">
        <v>16</v>
      </c>
      <c r="C2571" s="168" t="s">
        <v>17</v>
      </c>
      <c r="D2571" s="166" t="s">
        <v>18</v>
      </c>
      <c r="E2571" s="601"/>
      <c r="F2571" s="602"/>
      <c r="G2571" s="603"/>
      <c r="H2571" s="602"/>
      <c r="I2571" s="605"/>
      <c r="J2571" s="602"/>
      <c r="K2571" s="605"/>
    </row>
    <row r="2572" spans="1:11">
      <c r="A2572" s="104"/>
      <c r="B2572" s="103"/>
      <c r="C2572" s="169"/>
      <c r="D2572" s="152"/>
      <c r="E2572" s="145" t="str">
        <f>Salarios!E29</f>
        <v>Oficial de contrucción</v>
      </c>
      <c r="F2572" s="153"/>
      <c r="G2572" s="152"/>
      <c r="H2572" s="103" t="s">
        <v>178</v>
      </c>
      <c r="I2572" s="104">
        <v>1</v>
      </c>
      <c r="J2572" s="129">
        <f>Salarios!H29</f>
        <v>6036</v>
      </c>
      <c r="K2572" s="129">
        <f>J2572*I2572</f>
        <v>6036</v>
      </c>
    </row>
    <row r="2573" spans="1:11">
      <c r="A2573" s="131"/>
      <c r="B2573" s="103"/>
      <c r="C2573" s="169"/>
      <c r="D2573" s="152"/>
      <c r="E2573" s="145" t="str">
        <f>Salarios!E28</f>
        <v>Ayudante de construcción</v>
      </c>
      <c r="F2573" s="153"/>
      <c r="G2573" s="152"/>
      <c r="H2573" s="103" t="s">
        <v>178</v>
      </c>
      <c r="I2573" s="131">
        <v>1</v>
      </c>
      <c r="J2573" s="129">
        <f>Salarios!H28</f>
        <v>4311</v>
      </c>
      <c r="K2573" s="129">
        <f>J2573*I2573</f>
        <v>4311</v>
      </c>
    </row>
    <row r="2574" spans="1:11">
      <c r="A2574" s="131"/>
      <c r="B2574" s="103"/>
      <c r="C2574" s="169"/>
      <c r="D2574" s="152"/>
      <c r="E2574" s="145"/>
      <c r="F2574" s="153"/>
      <c r="G2574" s="152"/>
      <c r="H2574" s="103"/>
      <c r="I2574" s="131"/>
      <c r="J2574" s="129"/>
      <c r="K2574" s="129"/>
    </row>
    <row r="2575" spans="1:11">
      <c r="A2575" s="131"/>
      <c r="B2575" s="103" t="s">
        <v>368</v>
      </c>
      <c r="C2575" s="169" t="s">
        <v>368</v>
      </c>
      <c r="D2575" s="152" t="s">
        <v>368</v>
      </c>
      <c r="E2575" s="145" t="s">
        <v>368</v>
      </c>
      <c r="F2575" s="153"/>
      <c r="G2575" s="152"/>
      <c r="H2575" s="103" t="s">
        <v>368</v>
      </c>
      <c r="I2575" s="131"/>
      <c r="J2575" s="129" t="s">
        <v>368</v>
      </c>
      <c r="K2575" s="129" t="s">
        <v>368</v>
      </c>
    </row>
    <row r="2576" spans="1:11">
      <c r="A2576" s="131"/>
      <c r="B2576" s="103" t="s">
        <v>368</v>
      </c>
      <c r="C2576" s="169" t="s">
        <v>368</v>
      </c>
      <c r="D2576" s="152" t="s">
        <v>368</v>
      </c>
      <c r="E2576" s="145" t="s">
        <v>368</v>
      </c>
      <c r="F2576" s="153"/>
      <c r="G2576" s="152"/>
      <c r="H2576" s="103" t="s">
        <v>368</v>
      </c>
      <c r="I2576" s="131"/>
      <c r="J2576" s="129" t="s">
        <v>368</v>
      </c>
      <c r="K2576" s="129" t="s">
        <v>368</v>
      </c>
    </row>
    <row r="2577" spans="1:11">
      <c r="A2577" s="131"/>
      <c r="B2577" s="103" t="s">
        <v>368</v>
      </c>
      <c r="C2577" s="169" t="s">
        <v>368</v>
      </c>
      <c r="D2577" s="152" t="s">
        <v>368</v>
      </c>
      <c r="E2577" s="145" t="s">
        <v>368</v>
      </c>
      <c r="F2577" s="153"/>
      <c r="G2577" s="152"/>
      <c r="H2577" s="103" t="s">
        <v>368</v>
      </c>
      <c r="I2577" s="131"/>
      <c r="J2577" s="129" t="s">
        <v>368</v>
      </c>
      <c r="K2577" s="129" t="s">
        <v>368</v>
      </c>
    </row>
    <row r="2578" spans="1:11">
      <c r="A2578" s="131"/>
      <c r="B2578" s="103" t="s">
        <v>368</v>
      </c>
      <c r="C2578" s="169" t="s">
        <v>368</v>
      </c>
      <c r="D2578" s="152" t="s">
        <v>368</v>
      </c>
      <c r="E2578" s="145" t="s">
        <v>368</v>
      </c>
      <c r="F2578" s="153"/>
      <c r="G2578" s="152"/>
      <c r="H2578" s="103" t="s">
        <v>368</v>
      </c>
      <c r="I2578" s="131"/>
      <c r="J2578" s="129" t="s">
        <v>368</v>
      </c>
      <c r="K2578" s="129" t="s">
        <v>368</v>
      </c>
    </row>
    <row r="2579" spans="1:11">
      <c r="A2579" s="131"/>
      <c r="B2579" s="103" t="s">
        <v>368</v>
      </c>
      <c r="C2579" s="169" t="s">
        <v>368</v>
      </c>
      <c r="D2579" s="152" t="s">
        <v>368</v>
      </c>
      <c r="E2579" s="145" t="s">
        <v>368</v>
      </c>
      <c r="F2579" s="153"/>
      <c r="G2579" s="152"/>
      <c r="H2579" s="103" t="s">
        <v>368</v>
      </c>
      <c r="I2579" s="131"/>
      <c r="J2579" s="129" t="s">
        <v>368</v>
      </c>
      <c r="K2579" s="129" t="s">
        <v>368</v>
      </c>
    </row>
    <row r="2580" spans="1:11">
      <c r="A2580" s="131"/>
      <c r="B2580" s="103" t="s">
        <v>368</v>
      </c>
      <c r="C2580" s="169" t="s">
        <v>368</v>
      </c>
      <c r="D2580" s="152" t="s">
        <v>368</v>
      </c>
      <c r="E2580" s="145" t="s">
        <v>368</v>
      </c>
      <c r="F2580" s="153"/>
      <c r="G2580" s="152"/>
      <c r="H2580" s="103" t="s">
        <v>368</v>
      </c>
      <c r="I2580" s="131"/>
      <c r="J2580" s="129" t="s">
        <v>368</v>
      </c>
      <c r="K2580" s="129" t="s">
        <v>368</v>
      </c>
    </row>
    <row r="2581" spans="1:11" ht="13.5" thickBot="1">
      <c r="A2581" s="127"/>
      <c r="B2581" s="124" t="s">
        <v>368</v>
      </c>
      <c r="C2581" s="170" t="s">
        <v>368</v>
      </c>
      <c r="D2581" s="126" t="s">
        <v>368</v>
      </c>
      <c r="E2581" s="146" t="s">
        <v>368</v>
      </c>
      <c r="F2581" s="125"/>
      <c r="G2581" s="126"/>
      <c r="H2581" s="124" t="s">
        <v>368</v>
      </c>
      <c r="I2581" s="127"/>
      <c r="J2581" s="155" t="s">
        <v>368</v>
      </c>
      <c r="K2581" s="155" t="s">
        <v>368</v>
      </c>
    </row>
    <row r="2582" spans="1:11" ht="13.5" thickBot="1">
      <c r="A2582" s="141"/>
      <c r="B2582" s="141"/>
      <c r="C2582" s="141"/>
      <c r="D2582" s="141"/>
      <c r="E2582" s="132" t="s">
        <v>29</v>
      </c>
      <c r="F2582" s="120"/>
      <c r="G2582" s="120"/>
      <c r="H2582" s="120"/>
      <c r="I2582" s="120"/>
      <c r="J2582" s="134"/>
      <c r="K2582" s="155">
        <f>SUM(K2572:K2576)</f>
        <v>10347</v>
      </c>
    </row>
    <row r="2583" spans="1:11" ht="13.5" thickBot="1">
      <c r="A2583" s="141"/>
      <c r="B2583" s="141"/>
      <c r="C2583" s="141"/>
      <c r="D2583" s="141"/>
      <c r="E2583" s="132" t="s">
        <v>30</v>
      </c>
      <c r="F2583" s="120"/>
      <c r="G2583" s="120"/>
      <c r="H2583" s="137"/>
      <c r="I2583" s="137"/>
      <c r="J2583" s="140"/>
      <c r="K2583" s="135">
        <f>K2582</f>
        <v>10347</v>
      </c>
    </row>
    <row r="2584" spans="1:11" ht="13.5" thickBot="1">
      <c r="A2584" s="141"/>
      <c r="B2584" s="141"/>
      <c r="C2584" s="141"/>
      <c r="D2584" s="141"/>
      <c r="E2584" s="141"/>
      <c r="F2584" s="141"/>
      <c r="G2584" s="141"/>
      <c r="H2584" s="141"/>
      <c r="I2584" s="141"/>
      <c r="J2584" s="139"/>
      <c r="K2584" s="156"/>
    </row>
    <row r="2585" spans="1:11" ht="13.5" thickBot="1">
      <c r="A2585" s="141"/>
      <c r="B2585" s="141"/>
      <c r="C2585" s="141"/>
      <c r="D2585" s="141"/>
      <c r="E2585" s="174" t="s">
        <v>31</v>
      </c>
      <c r="F2585" s="175"/>
      <c r="G2585" s="175"/>
      <c r="H2585" s="175"/>
      <c r="I2585" s="175"/>
      <c r="J2585" s="612" t="e">
        <f>K2583+K2567+K2555+K2544</f>
        <v>#REF!</v>
      </c>
      <c r="K2585" s="613"/>
    </row>
    <row r="2586" spans="1:11" ht="13.5" thickBot="1">
      <c r="A2586" s="141"/>
      <c r="B2586" s="141"/>
      <c r="C2586" s="141"/>
      <c r="D2586" s="141"/>
      <c r="E2586" s="112" t="s">
        <v>32</v>
      </c>
      <c r="F2586" s="157"/>
      <c r="G2586" s="157"/>
      <c r="H2586" s="158">
        <v>0.35</v>
      </c>
      <c r="I2586" s="157"/>
      <c r="J2586" s="612" t="e">
        <f>J2585*0.3</f>
        <v>#REF!</v>
      </c>
      <c r="K2586" s="613"/>
    </row>
    <row r="2587" spans="1:11" ht="13.5" thickBot="1">
      <c r="A2587" s="141"/>
      <c r="B2587" s="141"/>
      <c r="C2587" s="141"/>
      <c r="D2587" s="141"/>
      <c r="E2587" s="160" t="s">
        <v>33</v>
      </c>
      <c r="F2587" s="161"/>
      <c r="G2587" s="161"/>
      <c r="H2587" s="161"/>
      <c r="I2587" s="161"/>
      <c r="J2587" s="612" t="e">
        <f>J2586+J2585</f>
        <v>#REF!</v>
      </c>
      <c r="K2587" s="613"/>
    </row>
    <row r="2588" spans="1:11" ht="13.5" thickBot="1"/>
    <row r="2589" spans="1:11" ht="18" hidden="1">
      <c r="A2589" s="630"/>
      <c r="B2589" s="631"/>
      <c r="C2589" s="632"/>
      <c r="D2589" s="639" t="s">
        <v>0</v>
      </c>
      <c r="E2589" s="640"/>
      <c r="F2589" s="640"/>
      <c r="G2589" s="640"/>
      <c r="H2589" s="640"/>
      <c r="I2589" s="640"/>
      <c r="J2589" s="640"/>
      <c r="K2589" s="640"/>
    </row>
    <row r="2590" spans="1:11" ht="13.5" hidden="1" thickBot="1">
      <c r="A2590" s="633"/>
      <c r="B2590" s="634"/>
      <c r="C2590" s="635"/>
      <c r="D2590" s="106"/>
      <c r="E2590" s="107"/>
      <c r="F2590" s="107"/>
      <c r="G2590" s="107"/>
      <c r="H2590" s="107"/>
      <c r="I2590" s="107"/>
      <c r="J2590" s="107"/>
      <c r="K2590" s="107"/>
    </row>
    <row r="2591" spans="1:11" ht="15" hidden="1" thickBot="1">
      <c r="A2591" s="633"/>
      <c r="B2591" s="634"/>
      <c r="C2591" s="635"/>
      <c r="D2591" s="641" t="str">
        <f>D2523</f>
        <v>MUNICIPIO DE RIONEGRO</v>
      </c>
      <c r="E2591" s="642"/>
      <c r="F2591" s="642"/>
      <c r="G2591" s="642"/>
      <c r="H2591" s="642"/>
      <c r="I2591" s="642"/>
      <c r="J2591" s="643"/>
      <c r="K2591" s="108" t="s">
        <v>1</v>
      </c>
    </row>
    <row r="2592" spans="1:11" ht="13.5" hidden="1" thickBot="1">
      <c r="A2592" s="636"/>
      <c r="B2592" s="637"/>
      <c r="C2592" s="638"/>
      <c r="D2592" s="644" t="str">
        <f>D2524</f>
        <v xml:space="preserve">REPOSICION SISTEMA DE ACUEDUCTO  CORREGIMIENTO LLANO DE PALMAS
</v>
      </c>
      <c r="E2592" s="645"/>
      <c r="F2592" s="645"/>
      <c r="G2592" s="645"/>
      <c r="H2592" s="645"/>
      <c r="I2592" s="645"/>
      <c r="J2592" s="646"/>
      <c r="K2592" s="109" t="str">
        <f>K2523</f>
        <v>FECHA</v>
      </c>
    </row>
    <row r="2593" spans="1:11" ht="13.5" hidden="1" thickBot="1">
      <c r="A2593" s="647" t="s">
        <v>233</v>
      </c>
      <c r="B2593" s="626"/>
      <c r="C2593" s="624">
        <f>'[8]APU''s'!C5870</f>
        <v>0</v>
      </c>
      <c r="D2593" s="624"/>
      <c r="E2593" s="624"/>
      <c r="F2593" s="624"/>
      <c r="G2593" s="625"/>
      <c r="H2593" s="626"/>
      <c r="I2593" s="626"/>
      <c r="J2593" s="163"/>
      <c r="K2593" s="111" t="s">
        <v>3</v>
      </c>
    </row>
    <row r="2594" spans="1:11" ht="13.5" hidden="1" thickBot="1">
      <c r="A2594" s="112" t="s">
        <v>4</v>
      </c>
      <c r="B2594" s="627"/>
      <c r="C2594" s="628"/>
      <c r="D2594" s="112" t="s">
        <v>5</v>
      </c>
      <c r="E2594" s="114"/>
      <c r="F2594" s="115" t="e">
        <f>Resumen!#REF!</f>
        <v>#REF!</v>
      </c>
      <c r="G2594" s="114"/>
      <c r="H2594" s="114"/>
      <c r="I2594" s="114"/>
      <c r="J2594" s="116"/>
      <c r="K2594" s="164" t="s">
        <v>3</v>
      </c>
    </row>
    <row r="2595" spans="1:11" hidden="1">
      <c r="A2595" s="117"/>
      <c r="B2595" s="117"/>
      <c r="C2595" s="117"/>
      <c r="D2595" s="117"/>
      <c r="E2595" s="117"/>
      <c r="F2595" s="117"/>
      <c r="G2595" s="117"/>
      <c r="H2595" s="117"/>
      <c r="I2595" s="117"/>
      <c r="J2595" s="117"/>
      <c r="K2595" s="117"/>
    </row>
    <row r="2596" spans="1:11" ht="13.5" hidden="1" thickBot="1">
      <c r="A2596" s="165" t="s">
        <v>7</v>
      </c>
      <c r="B2596" s="120"/>
      <c r="C2596" s="120"/>
      <c r="D2596" s="120"/>
      <c r="E2596" s="120"/>
      <c r="F2596" s="120"/>
      <c r="G2596" s="120"/>
      <c r="H2596" s="120"/>
      <c r="I2596" s="120"/>
      <c r="J2596" s="120"/>
      <c r="K2596" s="120"/>
    </row>
    <row r="2597" spans="1:11" ht="13.5" hidden="1" thickBot="1">
      <c r="A2597" s="104" t="s">
        <v>8</v>
      </c>
      <c r="B2597" s="596" t="s">
        <v>9</v>
      </c>
      <c r="C2597" s="596"/>
      <c r="D2597" s="597"/>
      <c r="E2597" s="598" t="s">
        <v>10</v>
      </c>
      <c r="F2597" s="599"/>
      <c r="G2597" s="600"/>
      <c r="H2597" s="599" t="s">
        <v>11</v>
      </c>
      <c r="I2597" s="604" t="s">
        <v>12</v>
      </c>
      <c r="J2597" s="599" t="s">
        <v>13</v>
      </c>
      <c r="K2597" s="604" t="s">
        <v>14</v>
      </c>
    </row>
    <row r="2598" spans="1:11" ht="13.5" hidden="1" thickBot="1">
      <c r="A2598" s="127" t="s">
        <v>15</v>
      </c>
      <c r="B2598" s="167" t="s">
        <v>16</v>
      </c>
      <c r="C2598" s="168" t="s">
        <v>17</v>
      </c>
      <c r="D2598" s="166" t="s">
        <v>18</v>
      </c>
      <c r="E2598" s="601"/>
      <c r="F2598" s="602"/>
      <c r="G2598" s="603"/>
      <c r="H2598" s="602"/>
      <c r="I2598" s="605"/>
      <c r="J2598" s="602"/>
      <c r="K2598" s="605"/>
    </row>
    <row r="2599" spans="1:11" hidden="1">
      <c r="A2599" s="104">
        <v>59</v>
      </c>
      <c r="B2599" s="103">
        <v>2</v>
      </c>
      <c r="C2599" s="169">
        <v>59</v>
      </c>
      <c r="D2599" s="152">
        <v>1</v>
      </c>
      <c r="E2599" s="145" t="s">
        <v>450</v>
      </c>
      <c r="F2599" s="153"/>
      <c r="G2599" s="152"/>
      <c r="H2599" s="103" t="s">
        <v>99</v>
      </c>
      <c r="I2599" s="104">
        <v>6.4000000000000001E-2</v>
      </c>
      <c r="J2599" s="129">
        <v>8000</v>
      </c>
      <c r="K2599" s="129">
        <f>J2599*I2599</f>
        <v>512</v>
      </c>
    </row>
    <row r="2600" spans="1:11" hidden="1">
      <c r="A2600" s="131"/>
      <c r="B2600" s="103"/>
      <c r="C2600" s="169"/>
      <c r="D2600" s="152"/>
      <c r="E2600" s="145"/>
      <c r="F2600" s="153"/>
      <c r="G2600" s="152"/>
      <c r="H2600" s="103"/>
      <c r="I2600" s="131"/>
      <c r="J2600" s="129"/>
      <c r="K2600" s="129"/>
    </row>
    <row r="2601" spans="1:11" hidden="1">
      <c r="A2601" s="131"/>
      <c r="B2601" s="103"/>
      <c r="C2601" s="169"/>
      <c r="D2601" s="152"/>
      <c r="E2601" s="145"/>
      <c r="F2601" s="153"/>
      <c r="G2601" s="152"/>
      <c r="H2601" s="103"/>
      <c r="I2601" s="131"/>
      <c r="J2601" s="129"/>
      <c r="K2601" s="129"/>
    </row>
    <row r="2602" spans="1:11" hidden="1">
      <c r="A2602" s="131"/>
      <c r="B2602" s="103"/>
      <c r="C2602" s="169"/>
      <c r="D2602" s="152"/>
      <c r="E2602" s="145"/>
      <c r="F2602" s="153"/>
      <c r="G2602" s="152"/>
      <c r="H2602" s="103"/>
      <c r="I2602" s="131"/>
      <c r="J2602" s="129"/>
      <c r="K2602" s="129"/>
    </row>
    <row r="2603" spans="1:11" hidden="1">
      <c r="A2603" s="131"/>
      <c r="B2603" s="103" t="s">
        <v>368</v>
      </c>
      <c r="C2603" s="169" t="s">
        <v>368</v>
      </c>
      <c r="D2603" s="152" t="s">
        <v>368</v>
      </c>
      <c r="E2603" s="145" t="s">
        <v>368</v>
      </c>
      <c r="F2603" s="153"/>
      <c r="G2603" s="152"/>
      <c r="H2603" s="103" t="s">
        <v>368</v>
      </c>
      <c r="I2603" s="131"/>
      <c r="J2603" s="129" t="s">
        <v>368</v>
      </c>
      <c r="K2603" s="129" t="s">
        <v>368</v>
      </c>
    </row>
    <row r="2604" spans="1:11" hidden="1">
      <c r="A2604" s="131"/>
      <c r="B2604" s="103" t="s">
        <v>368</v>
      </c>
      <c r="C2604" s="169" t="s">
        <v>368</v>
      </c>
      <c r="D2604" s="152" t="s">
        <v>368</v>
      </c>
      <c r="E2604" s="145" t="s">
        <v>368</v>
      </c>
      <c r="F2604" s="153"/>
      <c r="G2604" s="152"/>
      <c r="H2604" s="103" t="s">
        <v>368</v>
      </c>
      <c r="I2604" s="131"/>
      <c r="J2604" s="129" t="s">
        <v>368</v>
      </c>
      <c r="K2604" s="129" t="s">
        <v>368</v>
      </c>
    </row>
    <row r="2605" spans="1:11" hidden="1">
      <c r="A2605" s="131"/>
      <c r="B2605" s="103" t="s">
        <v>368</v>
      </c>
      <c r="C2605" s="169" t="s">
        <v>368</v>
      </c>
      <c r="D2605" s="152" t="s">
        <v>368</v>
      </c>
      <c r="E2605" s="145" t="s">
        <v>368</v>
      </c>
      <c r="F2605" s="153"/>
      <c r="G2605" s="152"/>
      <c r="H2605" s="103" t="s">
        <v>368</v>
      </c>
      <c r="I2605" s="131"/>
      <c r="J2605" s="129" t="s">
        <v>368</v>
      </c>
      <c r="K2605" s="129" t="s">
        <v>368</v>
      </c>
    </row>
    <row r="2606" spans="1:11" hidden="1">
      <c r="A2606" s="131"/>
      <c r="B2606" s="103" t="s">
        <v>368</v>
      </c>
      <c r="C2606" s="169" t="s">
        <v>368</v>
      </c>
      <c r="D2606" s="152" t="s">
        <v>368</v>
      </c>
      <c r="E2606" s="145" t="s">
        <v>368</v>
      </c>
      <c r="F2606" s="153"/>
      <c r="G2606" s="152"/>
      <c r="H2606" s="103" t="s">
        <v>368</v>
      </c>
      <c r="I2606" s="131"/>
      <c r="J2606" s="129" t="s">
        <v>368</v>
      </c>
      <c r="K2606" s="129" t="s">
        <v>368</v>
      </c>
    </row>
    <row r="2607" spans="1:11" hidden="1">
      <c r="A2607" s="131"/>
      <c r="B2607" s="103" t="s">
        <v>368</v>
      </c>
      <c r="C2607" s="169" t="s">
        <v>368</v>
      </c>
      <c r="D2607" s="152" t="s">
        <v>368</v>
      </c>
      <c r="E2607" s="145" t="s">
        <v>368</v>
      </c>
      <c r="F2607" s="153"/>
      <c r="G2607" s="152"/>
      <c r="H2607" s="103" t="s">
        <v>368</v>
      </c>
      <c r="I2607" s="131"/>
      <c r="J2607" s="129" t="s">
        <v>368</v>
      </c>
      <c r="K2607" s="129" t="s">
        <v>368</v>
      </c>
    </row>
    <row r="2608" spans="1:11" ht="13.5" hidden="1" thickBot="1">
      <c r="A2608" s="127"/>
      <c r="B2608" s="124" t="s">
        <v>368</v>
      </c>
      <c r="C2608" s="170" t="s">
        <v>368</v>
      </c>
      <c r="D2608" s="126" t="s">
        <v>368</v>
      </c>
      <c r="E2608" s="146" t="s">
        <v>368</v>
      </c>
      <c r="F2608" s="125"/>
      <c r="G2608" s="126"/>
      <c r="H2608" s="124" t="s">
        <v>368</v>
      </c>
      <c r="I2608" s="127"/>
      <c r="J2608" s="155" t="s">
        <v>368</v>
      </c>
      <c r="K2608" s="155" t="s">
        <v>368</v>
      </c>
    </row>
    <row r="2609" spans="1:11" ht="13.5" hidden="1" thickBot="1">
      <c r="A2609" s="119"/>
      <c r="B2609" s="119"/>
      <c r="C2609" s="119"/>
      <c r="D2609" s="119"/>
      <c r="E2609" s="130" t="s">
        <v>19</v>
      </c>
      <c r="F2609" s="119"/>
      <c r="G2609" s="119"/>
      <c r="H2609" s="120"/>
      <c r="I2609" s="120"/>
      <c r="J2609" s="134"/>
      <c r="K2609" s="155">
        <f>SUM(K2599:K2603)</f>
        <v>512</v>
      </c>
    </row>
    <row r="2610" spans="1:11" ht="13.5" hidden="1" thickBot="1">
      <c r="A2610" s="119"/>
      <c r="B2610" s="119"/>
      <c r="C2610" s="119"/>
      <c r="D2610" s="119"/>
      <c r="E2610" s="136" t="s">
        <v>20</v>
      </c>
      <c r="F2610" s="137"/>
      <c r="G2610" s="137"/>
      <c r="H2610" s="137"/>
      <c r="I2610" s="138">
        <v>0.05</v>
      </c>
      <c r="J2610" s="139"/>
      <c r="K2610" s="135">
        <f>K2609*0.05</f>
        <v>25.6</v>
      </c>
    </row>
    <row r="2611" spans="1:11" ht="13.5" hidden="1" thickBot="1">
      <c r="A2611" s="119"/>
      <c r="B2611" s="141"/>
      <c r="C2611" s="141"/>
      <c r="D2611" s="141"/>
      <c r="E2611" s="132" t="s">
        <v>21</v>
      </c>
      <c r="F2611" s="120"/>
      <c r="G2611" s="120"/>
      <c r="H2611" s="137"/>
      <c r="I2611" s="137"/>
      <c r="J2611" s="140"/>
      <c r="K2611" s="135">
        <f>K2610+K2609</f>
        <v>537.6</v>
      </c>
    </row>
    <row r="2612" spans="1:11" ht="13.5" hidden="1" thickBot="1">
      <c r="A2612" s="119"/>
      <c r="B2612" s="141"/>
      <c r="C2612" s="141"/>
      <c r="D2612" s="141"/>
      <c r="E2612" s="132" t="s">
        <v>22</v>
      </c>
      <c r="F2612" s="120"/>
      <c r="G2612" s="120"/>
      <c r="H2612" s="137"/>
      <c r="I2612" s="137"/>
      <c r="J2612" s="140"/>
      <c r="K2612" s="135">
        <f>K2611</f>
        <v>537.6</v>
      </c>
    </row>
    <row r="2613" spans="1:11" hidden="1">
      <c r="A2613" s="119"/>
      <c r="B2613" s="141"/>
      <c r="C2613" s="141"/>
      <c r="D2613" s="141"/>
      <c r="E2613" s="141"/>
      <c r="F2613" s="141"/>
      <c r="G2613" s="141"/>
      <c r="H2613" s="141"/>
      <c r="I2613" s="141"/>
      <c r="J2613" s="141"/>
      <c r="K2613" s="141"/>
    </row>
    <row r="2614" spans="1:11" ht="13.5" hidden="1" thickBot="1">
      <c r="A2614" s="142" t="s">
        <v>369</v>
      </c>
      <c r="B2614" s="141"/>
      <c r="C2614" s="141"/>
      <c r="D2614" s="141"/>
      <c r="E2614" s="141"/>
      <c r="F2614" s="141"/>
      <c r="G2614" s="141"/>
      <c r="H2614" s="141"/>
      <c r="I2614" s="141"/>
      <c r="J2614" s="141"/>
      <c r="K2614" s="141"/>
    </row>
    <row r="2615" spans="1:11" ht="13.5" hidden="1" thickBot="1">
      <c r="A2615" s="104" t="s">
        <v>8</v>
      </c>
      <c r="B2615" s="596" t="s">
        <v>9</v>
      </c>
      <c r="C2615" s="596"/>
      <c r="D2615" s="597"/>
      <c r="E2615" s="598" t="s">
        <v>10</v>
      </c>
      <c r="F2615" s="599"/>
      <c r="G2615" s="600"/>
      <c r="H2615" s="599" t="s">
        <v>11</v>
      </c>
      <c r="I2615" s="604" t="s">
        <v>12</v>
      </c>
      <c r="J2615" s="599" t="s">
        <v>13</v>
      </c>
      <c r="K2615" s="604" t="s">
        <v>14</v>
      </c>
    </row>
    <row r="2616" spans="1:11" ht="13.5" hidden="1" thickBot="1">
      <c r="A2616" s="127" t="s">
        <v>15</v>
      </c>
      <c r="B2616" s="167" t="s">
        <v>16</v>
      </c>
      <c r="C2616" s="168" t="s">
        <v>17</v>
      </c>
      <c r="D2616" s="166" t="s">
        <v>18</v>
      </c>
      <c r="E2616" s="601"/>
      <c r="F2616" s="602"/>
      <c r="G2616" s="603"/>
      <c r="H2616" s="602"/>
      <c r="I2616" s="605"/>
      <c r="J2616" s="602"/>
      <c r="K2616" s="605"/>
    </row>
    <row r="2617" spans="1:11" hidden="1">
      <c r="A2617" s="104"/>
      <c r="B2617" s="103"/>
      <c r="C2617" s="169"/>
      <c r="D2617" s="152"/>
      <c r="E2617" s="145" t="s">
        <v>80</v>
      </c>
      <c r="F2617" s="153"/>
      <c r="G2617" s="152"/>
      <c r="H2617" s="103" t="s">
        <v>83</v>
      </c>
      <c r="I2617" s="104">
        <v>1</v>
      </c>
      <c r="J2617" s="129">
        <v>1500</v>
      </c>
      <c r="K2617" s="129">
        <f>J2617*I2617</f>
        <v>1500</v>
      </c>
    </row>
    <row r="2618" spans="1:11" hidden="1">
      <c r="A2618" s="131"/>
      <c r="B2618" s="103" t="s">
        <v>368</v>
      </c>
      <c r="C2618" s="169" t="s">
        <v>368</v>
      </c>
      <c r="D2618" s="152" t="s">
        <v>368</v>
      </c>
      <c r="E2618" s="145" t="s">
        <v>368</v>
      </c>
      <c r="F2618" s="153"/>
      <c r="G2618" s="152"/>
      <c r="H2618" s="103" t="s">
        <v>368</v>
      </c>
      <c r="I2618" s="131"/>
      <c r="J2618" s="129" t="s">
        <v>368</v>
      </c>
      <c r="K2618" s="129" t="s">
        <v>368</v>
      </c>
    </row>
    <row r="2619" spans="1:11" hidden="1">
      <c r="A2619" s="131"/>
      <c r="B2619" s="103" t="s">
        <v>368</v>
      </c>
      <c r="C2619" s="169" t="s">
        <v>368</v>
      </c>
      <c r="D2619" s="152" t="s">
        <v>368</v>
      </c>
      <c r="E2619" s="145" t="s">
        <v>368</v>
      </c>
      <c r="F2619" s="153"/>
      <c r="G2619" s="152"/>
      <c r="H2619" s="103" t="s">
        <v>368</v>
      </c>
      <c r="I2619" s="131"/>
      <c r="J2619" s="129" t="s">
        <v>368</v>
      </c>
      <c r="K2619" s="129" t="s">
        <v>368</v>
      </c>
    </row>
    <row r="2620" spans="1:11" hidden="1">
      <c r="A2620" s="131"/>
      <c r="B2620" s="103" t="s">
        <v>368</v>
      </c>
      <c r="C2620" s="169" t="s">
        <v>368</v>
      </c>
      <c r="D2620" s="152" t="s">
        <v>368</v>
      </c>
      <c r="E2620" s="145" t="s">
        <v>368</v>
      </c>
      <c r="F2620" s="153"/>
      <c r="G2620" s="152"/>
      <c r="H2620" s="103" t="s">
        <v>368</v>
      </c>
      <c r="I2620" s="131"/>
      <c r="J2620" s="129" t="s">
        <v>368</v>
      </c>
      <c r="K2620" s="129" t="s">
        <v>368</v>
      </c>
    </row>
    <row r="2621" spans="1:11" ht="13.5" hidden="1" thickBot="1">
      <c r="A2621" s="127"/>
      <c r="B2621" s="124" t="s">
        <v>368</v>
      </c>
      <c r="C2621" s="170" t="s">
        <v>368</v>
      </c>
      <c r="D2621" s="126" t="s">
        <v>368</v>
      </c>
      <c r="E2621" s="146" t="s">
        <v>368</v>
      </c>
      <c r="F2621" s="125"/>
      <c r="G2621" s="126"/>
      <c r="H2621" s="124" t="s">
        <v>368</v>
      </c>
      <c r="I2621" s="127"/>
      <c r="J2621" s="129" t="s">
        <v>368</v>
      </c>
      <c r="K2621" s="129" t="s">
        <v>368</v>
      </c>
    </row>
    <row r="2622" spans="1:11" ht="13.5" hidden="1" thickBot="1">
      <c r="A2622" s="141"/>
      <c r="B2622" s="141"/>
      <c r="C2622" s="141"/>
      <c r="D2622" s="141"/>
      <c r="E2622" s="132" t="s">
        <v>380</v>
      </c>
      <c r="F2622" s="120"/>
      <c r="G2622" s="120"/>
      <c r="H2622" s="120"/>
      <c r="I2622" s="120"/>
      <c r="J2622" s="140"/>
      <c r="K2622" s="135">
        <f>SUM(K2617:K2621)</f>
        <v>1500</v>
      </c>
    </row>
    <row r="2623" spans="1:11" ht="13.5" hidden="1" thickBot="1">
      <c r="A2623" s="141"/>
      <c r="B2623" s="141"/>
      <c r="C2623" s="141"/>
      <c r="D2623" s="141"/>
      <c r="E2623" s="132" t="s">
        <v>370</v>
      </c>
      <c r="F2623" s="120"/>
      <c r="G2623" s="120"/>
      <c r="H2623" s="137"/>
      <c r="I2623" s="137"/>
      <c r="J2623" s="140"/>
      <c r="K2623" s="135">
        <f>K2622</f>
        <v>1500</v>
      </c>
    </row>
    <row r="2624" spans="1:11" hidden="1">
      <c r="A2624" s="141"/>
      <c r="B2624" s="141"/>
      <c r="C2624" s="141"/>
      <c r="D2624" s="141"/>
      <c r="E2624" s="119"/>
      <c r="F2624" s="119"/>
      <c r="G2624" s="119"/>
      <c r="H2624" s="119"/>
      <c r="I2624" s="119"/>
      <c r="J2624" s="148"/>
      <c r="K2624" s="149"/>
    </row>
    <row r="2625" spans="1:11" ht="13.5" hidden="1" thickBot="1">
      <c r="A2625" s="142" t="s">
        <v>371</v>
      </c>
      <c r="B2625" s="141"/>
      <c r="C2625" s="141"/>
      <c r="D2625" s="141"/>
      <c r="E2625" s="141"/>
      <c r="F2625" s="141"/>
      <c r="G2625" s="141"/>
      <c r="H2625" s="141"/>
      <c r="I2625" s="141"/>
      <c r="J2625" s="141"/>
      <c r="K2625" s="141"/>
    </row>
    <row r="2626" spans="1:11" ht="13.5" hidden="1" thickBot="1">
      <c r="A2626" s="104" t="s">
        <v>8</v>
      </c>
      <c r="B2626" s="596" t="s">
        <v>9</v>
      </c>
      <c r="C2626" s="596"/>
      <c r="D2626" s="597"/>
      <c r="E2626" s="598" t="s">
        <v>10</v>
      </c>
      <c r="F2626" s="600"/>
      <c r="G2626" s="622" t="s">
        <v>372</v>
      </c>
      <c r="H2626" s="604" t="s">
        <v>373</v>
      </c>
      <c r="I2626" s="604" t="s">
        <v>374</v>
      </c>
      <c r="J2626" s="604" t="s">
        <v>28</v>
      </c>
      <c r="K2626" s="604" t="s">
        <v>13</v>
      </c>
    </row>
    <row r="2627" spans="1:11" ht="13.5" hidden="1" thickBot="1">
      <c r="A2627" s="127" t="s">
        <v>15</v>
      </c>
      <c r="B2627" s="167" t="s">
        <v>16</v>
      </c>
      <c r="C2627" s="168" t="s">
        <v>17</v>
      </c>
      <c r="D2627" s="166" t="s">
        <v>18</v>
      </c>
      <c r="E2627" s="601"/>
      <c r="F2627" s="603"/>
      <c r="G2627" s="629"/>
      <c r="H2627" s="605"/>
      <c r="I2627" s="605"/>
      <c r="J2627" s="605"/>
      <c r="K2627" s="605"/>
    </row>
    <row r="2628" spans="1:11" hidden="1">
      <c r="A2628" s="104"/>
      <c r="B2628" s="121"/>
      <c r="C2628" s="171"/>
      <c r="D2628" s="123"/>
      <c r="E2628" s="145"/>
      <c r="F2628" s="123"/>
      <c r="G2628" s="123"/>
      <c r="H2628" s="122"/>
      <c r="I2628" s="104"/>
      <c r="J2628" s="172"/>
      <c r="K2628" s="129"/>
    </row>
    <row r="2629" spans="1:11" hidden="1">
      <c r="A2629" s="131"/>
      <c r="B2629" s="103"/>
      <c r="C2629" s="169"/>
      <c r="D2629" s="152"/>
      <c r="E2629" s="145"/>
      <c r="F2629" s="152"/>
      <c r="G2629" s="152"/>
      <c r="H2629" s="153"/>
      <c r="I2629" s="131"/>
      <c r="J2629" s="149"/>
      <c r="K2629" s="129"/>
    </row>
    <row r="2630" spans="1:11" hidden="1">
      <c r="A2630" s="131"/>
      <c r="B2630" s="103"/>
      <c r="C2630" s="169"/>
      <c r="D2630" s="152"/>
      <c r="E2630" s="145"/>
      <c r="F2630" s="152"/>
      <c r="G2630" s="152"/>
      <c r="H2630" s="153"/>
      <c r="I2630" s="131"/>
      <c r="J2630" s="149"/>
      <c r="K2630" s="129"/>
    </row>
    <row r="2631" spans="1:11" hidden="1">
      <c r="A2631" s="131"/>
      <c r="B2631" s="103"/>
      <c r="C2631" s="169"/>
      <c r="D2631" s="152"/>
      <c r="E2631" s="145"/>
      <c r="F2631" s="152"/>
      <c r="G2631" s="152"/>
      <c r="H2631" s="153"/>
      <c r="I2631" s="131"/>
      <c r="J2631" s="149"/>
      <c r="K2631" s="129"/>
    </row>
    <row r="2632" spans="1:11" hidden="1">
      <c r="A2632" s="131"/>
      <c r="B2632" s="103"/>
      <c r="C2632" s="169"/>
      <c r="D2632" s="152"/>
      <c r="E2632" s="145"/>
      <c r="F2632" s="152"/>
      <c r="G2632" s="152"/>
      <c r="H2632" s="153"/>
      <c r="I2632" s="131"/>
      <c r="J2632" s="149"/>
      <c r="K2632" s="129"/>
    </row>
    <row r="2633" spans="1:11" ht="13.5" hidden="1" thickBot="1">
      <c r="A2633" s="127"/>
      <c r="B2633" s="124" t="s">
        <v>368</v>
      </c>
      <c r="C2633" s="170" t="s">
        <v>368</v>
      </c>
      <c r="D2633" s="126" t="s">
        <v>368</v>
      </c>
      <c r="E2633" s="146" t="s">
        <v>368</v>
      </c>
      <c r="F2633" s="126"/>
      <c r="G2633" s="126"/>
      <c r="H2633" s="153"/>
      <c r="I2633" s="131"/>
      <c r="J2633" s="149"/>
      <c r="K2633" s="129" t="s">
        <v>368</v>
      </c>
    </row>
    <row r="2634" spans="1:11" ht="13.5" hidden="1" thickBot="1">
      <c r="A2634" s="141"/>
      <c r="B2634" s="141"/>
      <c r="C2634" s="141"/>
      <c r="D2634" s="141"/>
      <c r="E2634" s="132" t="s">
        <v>375</v>
      </c>
      <c r="F2634" s="120"/>
      <c r="G2634" s="120"/>
      <c r="H2634" s="137"/>
      <c r="I2634" s="137"/>
      <c r="J2634" s="140"/>
      <c r="K2634" s="135">
        <f>SUM(K2628:K2632)</f>
        <v>0</v>
      </c>
    </row>
    <row r="2635" spans="1:11" ht="13.5" hidden="1" thickBot="1">
      <c r="A2635" s="141"/>
      <c r="B2635" s="141"/>
      <c r="C2635" s="141"/>
      <c r="D2635" s="141"/>
      <c r="E2635" s="132" t="s">
        <v>376</v>
      </c>
      <c r="F2635" s="120"/>
      <c r="G2635" s="120"/>
      <c r="H2635" s="137"/>
      <c r="I2635" s="137"/>
      <c r="J2635" s="140"/>
      <c r="K2635" s="135">
        <f>K2634</f>
        <v>0</v>
      </c>
    </row>
    <row r="2636" spans="1:11" hidden="1">
      <c r="A2636" s="141"/>
      <c r="B2636" s="141"/>
      <c r="C2636" s="141"/>
      <c r="D2636" s="141"/>
      <c r="E2636" s="119"/>
      <c r="F2636" s="119"/>
      <c r="G2636" s="119"/>
      <c r="H2636" s="119"/>
      <c r="I2636" s="119"/>
      <c r="J2636" s="119"/>
      <c r="K2636" s="119"/>
    </row>
    <row r="2637" spans="1:11" ht="13.5" hidden="1" thickBot="1">
      <c r="A2637" s="142" t="s">
        <v>26</v>
      </c>
      <c r="B2637" s="141"/>
      <c r="C2637" s="141"/>
      <c r="D2637" s="141"/>
      <c r="E2637" s="141"/>
      <c r="F2637" s="141"/>
      <c r="G2637" s="141"/>
      <c r="H2637" s="141"/>
      <c r="I2637" s="141"/>
      <c r="J2637" s="141"/>
      <c r="K2637" s="141"/>
    </row>
    <row r="2638" spans="1:11" ht="13.5" hidden="1" thickBot="1">
      <c r="A2638" s="104" t="s">
        <v>8</v>
      </c>
      <c r="B2638" s="596" t="s">
        <v>9</v>
      </c>
      <c r="C2638" s="596"/>
      <c r="D2638" s="597"/>
      <c r="E2638" s="598" t="s">
        <v>10</v>
      </c>
      <c r="F2638" s="599"/>
      <c r="G2638" s="600"/>
      <c r="H2638" s="599" t="s">
        <v>11</v>
      </c>
      <c r="I2638" s="604" t="s">
        <v>27</v>
      </c>
      <c r="J2638" s="599" t="s">
        <v>28</v>
      </c>
      <c r="K2638" s="604" t="s">
        <v>14</v>
      </c>
    </row>
    <row r="2639" spans="1:11" ht="13.5" hidden="1" thickBot="1">
      <c r="A2639" s="127" t="s">
        <v>15</v>
      </c>
      <c r="B2639" s="167" t="s">
        <v>16</v>
      </c>
      <c r="C2639" s="168" t="s">
        <v>17</v>
      </c>
      <c r="D2639" s="166" t="s">
        <v>18</v>
      </c>
      <c r="E2639" s="601"/>
      <c r="F2639" s="602"/>
      <c r="G2639" s="603"/>
      <c r="H2639" s="602"/>
      <c r="I2639" s="605"/>
      <c r="J2639" s="602"/>
      <c r="K2639" s="605"/>
    </row>
    <row r="2640" spans="1:11" hidden="1">
      <c r="A2640" s="104"/>
      <c r="B2640" s="103"/>
      <c r="C2640" s="169"/>
      <c r="D2640" s="152"/>
      <c r="E2640" s="145" t="str">
        <f>Salarios!E29</f>
        <v>Oficial de contrucción</v>
      </c>
      <c r="F2640" s="153"/>
      <c r="G2640" s="152"/>
      <c r="H2640" s="103" t="s">
        <v>178</v>
      </c>
      <c r="I2640" s="104">
        <v>1</v>
      </c>
      <c r="J2640" s="129">
        <f>Salarios!H29</f>
        <v>6036</v>
      </c>
      <c r="K2640" s="129">
        <f>J2640*I2640</f>
        <v>6036</v>
      </c>
    </row>
    <row r="2641" spans="1:11" hidden="1">
      <c r="A2641" s="131"/>
      <c r="B2641" s="103"/>
      <c r="C2641" s="169"/>
      <c r="D2641" s="152"/>
      <c r="E2641" s="145" t="str">
        <f>Salarios!E28</f>
        <v>Ayudante de construcción</v>
      </c>
      <c r="F2641" s="153"/>
      <c r="G2641" s="152"/>
      <c r="H2641" s="103" t="s">
        <v>178</v>
      </c>
      <c r="I2641" s="131">
        <v>1</v>
      </c>
      <c r="J2641" s="129">
        <f>Salarios!H28</f>
        <v>4311</v>
      </c>
      <c r="K2641" s="129">
        <f>J2641*I2641</f>
        <v>4311</v>
      </c>
    </row>
    <row r="2642" spans="1:11" hidden="1">
      <c r="A2642" s="131"/>
      <c r="B2642" s="103"/>
      <c r="C2642" s="169"/>
      <c r="D2642" s="152"/>
      <c r="E2642" s="145"/>
      <c r="F2642" s="153"/>
      <c r="G2642" s="152"/>
      <c r="H2642" s="103"/>
      <c r="I2642" s="131"/>
      <c r="J2642" s="129"/>
      <c r="K2642" s="129"/>
    </row>
    <row r="2643" spans="1:11" hidden="1">
      <c r="A2643" s="131"/>
      <c r="B2643" s="103" t="s">
        <v>368</v>
      </c>
      <c r="C2643" s="169" t="s">
        <v>368</v>
      </c>
      <c r="D2643" s="152" t="s">
        <v>368</v>
      </c>
      <c r="E2643" s="145" t="s">
        <v>368</v>
      </c>
      <c r="F2643" s="153"/>
      <c r="G2643" s="152"/>
      <c r="H2643" s="103" t="s">
        <v>368</v>
      </c>
      <c r="I2643" s="131"/>
      <c r="J2643" s="129" t="s">
        <v>368</v>
      </c>
      <c r="K2643" s="129" t="s">
        <v>368</v>
      </c>
    </row>
    <row r="2644" spans="1:11" hidden="1">
      <c r="A2644" s="131"/>
      <c r="B2644" s="103" t="s">
        <v>368</v>
      </c>
      <c r="C2644" s="169" t="s">
        <v>368</v>
      </c>
      <c r="D2644" s="152" t="s">
        <v>368</v>
      </c>
      <c r="E2644" s="145" t="s">
        <v>368</v>
      </c>
      <c r="F2644" s="153"/>
      <c r="G2644" s="152"/>
      <c r="H2644" s="103" t="s">
        <v>368</v>
      </c>
      <c r="I2644" s="131"/>
      <c r="J2644" s="129" t="s">
        <v>368</v>
      </c>
      <c r="K2644" s="129" t="s">
        <v>368</v>
      </c>
    </row>
    <row r="2645" spans="1:11" hidden="1">
      <c r="A2645" s="131"/>
      <c r="B2645" s="103" t="s">
        <v>368</v>
      </c>
      <c r="C2645" s="169" t="s">
        <v>368</v>
      </c>
      <c r="D2645" s="152" t="s">
        <v>368</v>
      </c>
      <c r="E2645" s="145" t="s">
        <v>368</v>
      </c>
      <c r="F2645" s="153"/>
      <c r="G2645" s="152"/>
      <c r="H2645" s="103" t="s">
        <v>368</v>
      </c>
      <c r="I2645" s="131"/>
      <c r="J2645" s="129" t="s">
        <v>368</v>
      </c>
      <c r="K2645" s="129" t="s">
        <v>368</v>
      </c>
    </row>
    <row r="2646" spans="1:11" hidden="1">
      <c r="A2646" s="131"/>
      <c r="B2646" s="103" t="s">
        <v>368</v>
      </c>
      <c r="C2646" s="169" t="s">
        <v>368</v>
      </c>
      <c r="D2646" s="152" t="s">
        <v>368</v>
      </c>
      <c r="E2646" s="145" t="s">
        <v>368</v>
      </c>
      <c r="F2646" s="153"/>
      <c r="G2646" s="152"/>
      <c r="H2646" s="103" t="s">
        <v>368</v>
      </c>
      <c r="I2646" s="131"/>
      <c r="J2646" s="129" t="s">
        <v>368</v>
      </c>
      <c r="K2646" s="129" t="s">
        <v>368</v>
      </c>
    </row>
    <row r="2647" spans="1:11" hidden="1">
      <c r="A2647" s="131"/>
      <c r="B2647" s="103" t="s">
        <v>368</v>
      </c>
      <c r="C2647" s="169" t="s">
        <v>368</v>
      </c>
      <c r="D2647" s="152" t="s">
        <v>368</v>
      </c>
      <c r="E2647" s="145" t="s">
        <v>368</v>
      </c>
      <c r="F2647" s="153"/>
      <c r="G2647" s="152"/>
      <c r="H2647" s="103" t="s">
        <v>368</v>
      </c>
      <c r="I2647" s="131"/>
      <c r="J2647" s="129" t="s">
        <v>368</v>
      </c>
      <c r="K2647" s="129" t="s">
        <v>368</v>
      </c>
    </row>
    <row r="2648" spans="1:11" hidden="1">
      <c r="A2648" s="131"/>
      <c r="B2648" s="103" t="s">
        <v>368</v>
      </c>
      <c r="C2648" s="169" t="s">
        <v>368</v>
      </c>
      <c r="D2648" s="152" t="s">
        <v>368</v>
      </c>
      <c r="E2648" s="145" t="s">
        <v>368</v>
      </c>
      <c r="F2648" s="153"/>
      <c r="G2648" s="152"/>
      <c r="H2648" s="103" t="s">
        <v>368</v>
      </c>
      <c r="I2648" s="131"/>
      <c r="J2648" s="129" t="s">
        <v>368</v>
      </c>
      <c r="K2648" s="129" t="s">
        <v>368</v>
      </c>
    </row>
    <row r="2649" spans="1:11" ht="13.5" hidden="1" thickBot="1">
      <c r="A2649" s="127"/>
      <c r="B2649" s="124" t="s">
        <v>368</v>
      </c>
      <c r="C2649" s="170" t="s">
        <v>368</v>
      </c>
      <c r="D2649" s="126" t="s">
        <v>368</v>
      </c>
      <c r="E2649" s="146" t="s">
        <v>368</v>
      </c>
      <c r="F2649" s="125"/>
      <c r="G2649" s="126"/>
      <c r="H2649" s="124" t="s">
        <v>368</v>
      </c>
      <c r="I2649" s="127"/>
      <c r="J2649" s="155" t="s">
        <v>368</v>
      </c>
      <c r="K2649" s="155" t="s">
        <v>368</v>
      </c>
    </row>
    <row r="2650" spans="1:11" ht="13.5" hidden="1" thickBot="1">
      <c r="A2650" s="141"/>
      <c r="B2650" s="141"/>
      <c r="C2650" s="141"/>
      <c r="D2650" s="141"/>
      <c r="E2650" s="132" t="s">
        <v>29</v>
      </c>
      <c r="F2650" s="120"/>
      <c r="G2650" s="120"/>
      <c r="H2650" s="120"/>
      <c r="I2650" s="120"/>
      <c r="J2650" s="134"/>
      <c r="K2650" s="155">
        <f>SUM(K2640:K2644)</f>
        <v>10347</v>
      </c>
    </row>
    <row r="2651" spans="1:11" ht="13.5" hidden="1" thickBot="1">
      <c r="A2651" s="141"/>
      <c r="B2651" s="141"/>
      <c r="C2651" s="141"/>
      <c r="D2651" s="141"/>
      <c r="E2651" s="132" t="s">
        <v>30</v>
      </c>
      <c r="F2651" s="120"/>
      <c r="G2651" s="120"/>
      <c r="H2651" s="137"/>
      <c r="I2651" s="137"/>
      <c r="J2651" s="140"/>
      <c r="K2651" s="135">
        <f>K2650</f>
        <v>10347</v>
      </c>
    </row>
    <row r="2652" spans="1:11" ht="13.5" hidden="1" thickBot="1">
      <c r="A2652" s="141"/>
      <c r="B2652" s="141"/>
      <c r="C2652" s="141"/>
      <c r="D2652" s="141"/>
      <c r="E2652" s="141"/>
      <c r="F2652" s="141"/>
      <c r="G2652" s="141"/>
      <c r="H2652" s="141"/>
      <c r="I2652" s="141"/>
      <c r="J2652" s="139"/>
      <c r="K2652" s="156"/>
    </row>
    <row r="2653" spans="1:11" ht="13.5" hidden="1" thickBot="1">
      <c r="A2653" s="141"/>
      <c r="B2653" s="141"/>
      <c r="C2653" s="141"/>
      <c r="D2653" s="141"/>
      <c r="E2653" s="174" t="s">
        <v>31</v>
      </c>
      <c r="F2653" s="175"/>
      <c r="G2653" s="175"/>
      <c r="H2653" s="175"/>
      <c r="I2653" s="175"/>
      <c r="J2653" s="612">
        <f>K2651+K2635+K2623+K2612</f>
        <v>12384.6</v>
      </c>
      <c r="K2653" s="613"/>
    </row>
    <row r="2654" spans="1:11" ht="13.5" hidden="1" thickBot="1">
      <c r="A2654" s="141"/>
      <c r="B2654" s="141"/>
      <c r="C2654" s="141"/>
      <c r="D2654" s="141"/>
      <c r="E2654" s="112" t="s">
        <v>32</v>
      </c>
      <c r="F2654" s="157"/>
      <c r="G2654" s="157"/>
      <c r="H2654" s="158">
        <v>0.35</v>
      </c>
      <c r="I2654" s="157"/>
      <c r="J2654" s="612">
        <f>J2653*0.3</f>
        <v>3715.38</v>
      </c>
      <c r="K2654" s="613"/>
    </row>
    <row r="2655" spans="1:11" ht="13.5" hidden="1" thickBot="1">
      <c r="A2655" s="141"/>
      <c r="B2655" s="141"/>
      <c r="C2655" s="141"/>
      <c r="D2655" s="141"/>
      <c r="E2655" s="160" t="s">
        <v>33</v>
      </c>
      <c r="F2655" s="161"/>
      <c r="G2655" s="161"/>
      <c r="H2655" s="161"/>
      <c r="I2655" s="161"/>
      <c r="J2655" s="612">
        <f>J2654+J2653</f>
        <v>16099.98</v>
      </c>
      <c r="K2655" s="613"/>
    </row>
    <row r="2656" spans="1:11" ht="13.5" hidden="1" thickBot="1"/>
    <row r="2657" spans="1:11" ht="18" hidden="1">
      <c r="A2657" s="630"/>
      <c r="B2657" s="631"/>
      <c r="C2657" s="632"/>
      <c r="D2657" s="639" t="s">
        <v>0</v>
      </c>
      <c r="E2657" s="640"/>
      <c r="F2657" s="640"/>
      <c r="G2657" s="640"/>
      <c r="H2657" s="640"/>
      <c r="I2657" s="640"/>
      <c r="J2657" s="640"/>
      <c r="K2657" s="640"/>
    </row>
    <row r="2658" spans="1:11" ht="13.5" hidden="1" thickBot="1">
      <c r="A2658" s="633"/>
      <c r="B2658" s="634"/>
      <c r="C2658" s="635"/>
      <c r="D2658" s="106"/>
      <c r="E2658" s="107"/>
      <c r="F2658" s="107"/>
      <c r="G2658" s="107"/>
      <c r="H2658" s="107"/>
      <c r="I2658" s="107"/>
      <c r="J2658" s="107"/>
      <c r="K2658" s="107"/>
    </row>
    <row r="2659" spans="1:11" ht="15" hidden="1" thickBot="1">
      <c r="A2659" s="633"/>
      <c r="B2659" s="634"/>
      <c r="C2659" s="635"/>
      <c r="D2659" s="641" t="str">
        <f>D2591</f>
        <v>MUNICIPIO DE RIONEGRO</v>
      </c>
      <c r="E2659" s="642"/>
      <c r="F2659" s="642"/>
      <c r="G2659" s="642"/>
      <c r="H2659" s="642"/>
      <c r="I2659" s="642"/>
      <c r="J2659" s="643"/>
      <c r="K2659" s="108" t="s">
        <v>1</v>
      </c>
    </row>
    <row r="2660" spans="1:11" ht="13.5" hidden="1" thickBot="1">
      <c r="A2660" s="636"/>
      <c r="B2660" s="637"/>
      <c r="C2660" s="638"/>
      <c r="D2660" s="644" t="str">
        <f>D2592</f>
        <v xml:space="preserve">REPOSICION SISTEMA DE ACUEDUCTO  CORREGIMIENTO LLANO DE PALMAS
</v>
      </c>
      <c r="E2660" s="645"/>
      <c r="F2660" s="645"/>
      <c r="G2660" s="645"/>
      <c r="H2660" s="645"/>
      <c r="I2660" s="645"/>
      <c r="J2660" s="646"/>
      <c r="K2660" s="109" t="str">
        <f>K2591</f>
        <v>FECHA</v>
      </c>
    </row>
    <row r="2661" spans="1:11" ht="13.5" hidden="1" thickBot="1">
      <c r="A2661" s="647" t="s">
        <v>233</v>
      </c>
      <c r="B2661" s="626"/>
      <c r="C2661" s="624">
        <f>'[8]APU''s'!C5938</f>
        <v>0</v>
      </c>
      <c r="D2661" s="624"/>
      <c r="E2661" s="624"/>
      <c r="F2661" s="624"/>
      <c r="G2661" s="625"/>
      <c r="H2661" s="626"/>
      <c r="I2661" s="626"/>
      <c r="J2661" s="163"/>
      <c r="K2661" s="111" t="s">
        <v>3</v>
      </c>
    </row>
    <row r="2662" spans="1:11" ht="13.5" hidden="1" thickBot="1">
      <c r="A2662" s="112" t="s">
        <v>4</v>
      </c>
      <c r="B2662" s="627"/>
      <c r="C2662" s="628"/>
      <c r="D2662" s="112" t="s">
        <v>5</v>
      </c>
      <c r="E2662" s="114"/>
      <c r="F2662" s="115" t="e">
        <f>Resumen!#REF!</f>
        <v>#REF!</v>
      </c>
      <c r="G2662" s="114"/>
      <c r="H2662" s="114"/>
      <c r="I2662" s="114"/>
      <c r="J2662" s="116"/>
      <c r="K2662" s="164" t="s">
        <v>3</v>
      </c>
    </row>
    <row r="2663" spans="1:11" hidden="1">
      <c r="A2663" s="117"/>
      <c r="B2663" s="117"/>
      <c r="C2663" s="117"/>
      <c r="D2663" s="117"/>
      <c r="E2663" s="117"/>
      <c r="F2663" s="117"/>
      <c r="G2663" s="117"/>
      <c r="H2663" s="117"/>
      <c r="I2663" s="117"/>
      <c r="J2663" s="117"/>
      <c r="K2663" s="117"/>
    </row>
    <row r="2664" spans="1:11" ht="13.5" hidden="1" thickBot="1">
      <c r="A2664" s="165" t="s">
        <v>7</v>
      </c>
      <c r="B2664" s="120"/>
      <c r="C2664" s="120"/>
      <c r="D2664" s="120"/>
      <c r="E2664" s="120"/>
      <c r="F2664" s="120"/>
      <c r="G2664" s="120"/>
      <c r="H2664" s="120"/>
      <c r="I2664" s="120"/>
      <c r="J2664" s="120"/>
      <c r="K2664" s="120"/>
    </row>
    <row r="2665" spans="1:11" ht="13.5" hidden="1" thickBot="1">
      <c r="A2665" s="104" t="s">
        <v>8</v>
      </c>
      <c r="B2665" s="596" t="s">
        <v>9</v>
      </c>
      <c r="C2665" s="596"/>
      <c r="D2665" s="597"/>
      <c r="E2665" s="598" t="s">
        <v>10</v>
      </c>
      <c r="F2665" s="599"/>
      <c r="G2665" s="600"/>
      <c r="H2665" s="599" t="s">
        <v>11</v>
      </c>
      <c r="I2665" s="604" t="s">
        <v>12</v>
      </c>
      <c r="J2665" s="599" t="s">
        <v>13</v>
      </c>
      <c r="K2665" s="604" t="s">
        <v>14</v>
      </c>
    </row>
    <row r="2666" spans="1:11" ht="13.5" hidden="1" thickBot="1">
      <c r="A2666" s="127" t="s">
        <v>15</v>
      </c>
      <c r="B2666" s="167" t="s">
        <v>16</v>
      </c>
      <c r="C2666" s="168" t="s">
        <v>17</v>
      </c>
      <c r="D2666" s="166" t="s">
        <v>18</v>
      </c>
      <c r="E2666" s="601"/>
      <c r="F2666" s="602"/>
      <c r="G2666" s="603"/>
      <c r="H2666" s="602"/>
      <c r="I2666" s="605"/>
      <c r="J2666" s="602"/>
      <c r="K2666" s="605"/>
    </row>
    <row r="2667" spans="1:11" hidden="1">
      <c r="A2667" s="104">
        <v>59</v>
      </c>
      <c r="B2667" s="103">
        <v>2</v>
      </c>
      <c r="C2667" s="169">
        <v>59</v>
      </c>
      <c r="D2667" s="152">
        <v>1</v>
      </c>
      <c r="E2667" s="192" t="s">
        <v>455</v>
      </c>
      <c r="F2667" s="153"/>
      <c r="G2667" s="152"/>
      <c r="H2667" s="103" t="s">
        <v>94</v>
      </c>
      <c r="I2667" s="104">
        <v>1</v>
      </c>
      <c r="J2667" s="129">
        <v>58000</v>
      </c>
      <c r="K2667" s="129">
        <f t="shared" ref="K2667:K2672" si="0">J2667*I2667</f>
        <v>58000</v>
      </c>
    </row>
    <row r="2668" spans="1:11" hidden="1">
      <c r="A2668" s="131"/>
      <c r="B2668" s="103"/>
      <c r="C2668" s="169"/>
      <c r="D2668" s="152"/>
      <c r="E2668" s="193" t="s">
        <v>456</v>
      </c>
      <c r="F2668" s="153"/>
      <c r="G2668" s="152"/>
      <c r="H2668" s="103" t="s">
        <v>94</v>
      </c>
      <c r="I2668" s="131">
        <v>2</v>
      </c>
      <c r="J2668" s="129">
        <v>2800</v>
      </c>
      <c r="K2668" s="129">
        <f t="shared" si="0"/>
        <v>5600</v>
      </c>
    </row>
    <row r="2669" spans="1:11" hidden="1">
      <c r="A2669" s="131"/>
      <c r="B2669" s="103"/>
      <c r="C2669" s="169"/>
      <c r="D2669" s="152"/>
      <c r="E2669" s="193" t="s">
        <v>457</v>
      </c>
      <c r="F2669" s="153"/>
      <c r="G2669" s="152"/>
      <c r="H2669" s="103" t="s">
        <v>94</v>
      </c>
      <c r="I2669" s="131">
        <v>1</v>
      </c>
      <c r="J2669" s="129">
        <v>22040</v>
      </c>
      <c r="K2669" s="129">
        <f t="shared" si="0"/>
        <v>22040</v>
      </c>
    </row>
    <row r="2670" spans="1:11" hidden="1">
      <c r="A2670" s="131"/>
      <c r="B2670" s="103"/>
      <c r="C2670" s="169"/>
      <c r="D2670" s="152"/>
      <c r="E2670" s="193" t="s">
        <v>458</v>
      </c>
      <c r="F2670" s="153"/>
      <c r="G2670" s="152"/>
      <c r="H2670" s="103" t="s">
        <v>94</v>
      </c>
      <c r="I2670" s="131">
        <v>1</v>
      </c>
      <c r="J2670" s="129">
        <v>1000</v>
      </c>
      <c r="K2670" s="129">
        <f t="shared" si="0"/>
        <v>1000</v>
      </c>
    </row>
    <row r="2671" spans="1:11" hidden="1">
      <c r="A2671" s="131"/>
      <c r="B2671" s="103" t="s">
        <v>368</v>
      </c>
      <c r="C2671" s="169" t="s">
        <v>368</v>
      </c>
      <c r="D2671" s="152" t="s">
        <v>368</v>
      </c>
      <c r="E2671" s="193" t="s">
        <v>459</v>
      </c>
      <c r="F2671" s="153"/>
      <c r="G2671" s="152"/>
      <c r="H2671" s="103" t="s">
        <v>94</v>
      </c>
      <c r="I2671" s="131">
        <v>1</v>
      </c>
      <c r="J2671" s="129">
        <v>9048</v>
      </c>
      <c r="K2671" s="129">
        <f t="shared" si="0"/>
        <v>9048</v>
      </c>
    </row>
    <row r="2672" spans="1:11" hidden="1">
      <c r="A2672" s="131"/>
      <c r="B2672" s="103" t="s">
        <v>368</v>
      </c>
      <c r="C2672" s="169" t="s">
        <v>368</v>
      </c>
      <c r="D2672" s="152" t="s">
        <v>368</v>
      </c>
      <c r="E2672" s="193" t="s">
        <v>460</v>
      </c>
      <c r="F2672" s="153"/>
      <c r="G2672" s="152"/>
      <c r="H2672" s="103" t="s">
        <v>94</v>
      </c>
      <c r="I2672" s="131">
        <v>1</v>
      </c>
      <c r="J2672" s="129">
        <v>66000</v>
      </c>
      <c r="K2672" s="129">
        <f t="shared" si="0"/>
        <v>66000</v>
      </c>
    </row>
    <row r="2673" spans="1:11" hidden="1">
      <c r="A2673" s="131"/>
      <c r="B2673" s="103" t="s">
        <v>368</v>
      </c>
      <c r="C2673" s="169" t="s">
        <v>368</v>
      </c>
      <c r="D2673" s="152" t="s">
        <v>368</v>
      </c>
      <c r="E2673" s="145" t="s">
        <v>368</v>
      </c>
      <c r="F2673" s="153"/>
      <c r="G2673" s="152"/>
      <c r="H2673" s="103" t="s">
        <v>368</v>
      </c>
      <c r="I2673" s="131"/>
      <c r="J2673" s="129" t="s">
        <v>368</v>
      </c>
      <c r="K2673" s="129" t="s">
        <v>368</v>
      </c>
    </row>
    <row r="2674" spans="1:11" hidden="1">
      <c r="A2674" s="131"/>
      <c r="B2674" s="103" t="s">
        <v>368</v>
      </c>
      <c r="C2674" s="169" t="s">
        <v>368</v>
      </c>
      <c r="D2674" s="152" t="s">
        <v>368</v>
      </c>
      <c r="E2674" s="145" t="s">
        <v>368</v>
      </c>
      <c r="F2674" s="153"/>
      <c r="G2674" s="152"/>
      <c r="H2674" s="103" t="s">
        <v>368</v>
      </c>
      <c r="I2674" s="131"/>
      <c r="J2674" s="129" t="s">
        <v>368</v>
      </c>
      <c r="K2674" s="129" t="s">
        <v>368</v>
      </c>
    </row>
    <row r="2675" spans="1:11" hidden="1">
      <c r="A2675" s="131"/>
      <c r="B2675" s="103" t="s">
        <v>368</v>
      </c>
      <c r="C2675" s="169" t="s">
        <v>368</v>
      </c>
      <c r="D2675" s="152" t="s">
        <v>368</v>
      </c>
      <c r="E2675" s="145" t="s">
        <v>368</v>
      </c>
      <c r="F2675" s="153"/>
      <c r="G2675" s="152"/>
      <c r="H2675" s="103" t="s">
        <v>368</v>
      </c>
      <c r="I2675" s="131"/>
      <c r="J2675" s="129" t="s">
        <v>368</v>
      </c>
      <c r="K2675" s="129" t="s">
        <v>368</v>
      </c>
    </row>
    <row r="2676" spans="1:11" ht="13.5" hidden="1" thickBot="1">
      <c r="A2676" s="127"/>
      <c r="B2676" s="124" t="s">
        <v>368</v>
      </c>
      <c r="C2676" s="170" t="s">
        <v>368</v>
      </c>
      <c r="D2676" s="126" t="s">
        <v>368</v>
      </c>
      <c r="E2676" s="146" t="s">
        <v>368</v>
      </c>
      <c r="F2676" s="125"/>
      <c r="G2676" s="126"/>
      <c r="H2676" s="124" t="s">
        <v>368</v>
      </c>
      <c r="I2676" s="127"/>
      <c r="J2676" s="155" t="s">
        <v>368</v>
      </c>
      <c r="K2676" s="155" t="s">
        <v>368</v>
      </c>
    </row>
    <row r="2677" spans="1:11" ht="13.5" hidden="1" thickBot="1">
      <c r="A2677" s="119"/>
      <c r="B2677" s="119"/>
      <c r="C2677" s="119"/>
      <c r="D2677" s="119"/>
      <c r="E2677" s="130" t="s">
        <v>19</v>
      </c>
      <c r="F2677" s="119"/>
      <c r="G2677" s="119"/>
      <c r="H2677" s="120"/>
      <c r="I2677" s="120"/>
      <c r="J2677" s="134"/>
      <c r="K2677" s="155">
        <f>SUM(K2667:K2671)</f>
        <v>95688</v>
      </c>
    </row>
    <row r="2678" spans="1:11" ht="13.5" hidden="1" thickBot="1">
      <c r="A2678" s="119"/>
      <c r="B2678" s="119"/>
      <c r="C2678" s="119"/>
      <c r="D2678" s="119"/>
      <c r="E2678" s="136" t="s">
        <v>20</v>
      </c>
      <c r="F2678" s="137"/>
      <c r="G2678" s="137"/>
      <c r="H2678" s="137"/>
      <c r="I2678" s="138">
        <v>0.05</v>
      </c>
      <c r="J2678" s="139"/>
      <c r="K2678" s="135">
        <f>K2677*0.05</f>
        <v>4784.4000000000005</v>
      </c>
    </row>
    <row r="2679" spans="1:11" ht="13.5" hidden="1" thickBot="1">
      <c r="A2679" s="119"/>
      <c r="B2679" s="141"/>
      <c r="C2679" s="141"/>
      <c r="D2679" s="141"/>
      <c r="E2679" s="132" t="s">
        <v>21</v>
      </c>
      <c r="F2679" s="120"/>
      <c r="G2679" s="120"/>
      <c r="H2679" s="137"/>
      <c r="I2679" s="137"/>
      <c r="J2679" s="140"/>
      <c r="K2679" s="135">
        <f>K2678+K2677</f>
        <v>100472.4</v>
      </c>
    </row>
    <row r="2680" spans="1:11" ht="13.5" hidden="1" thickBot="1">
      <c r="A2680" s="119"/>
      <c r="B2680" s="141"/>
      <c r="C2680" s="141"/>
      <c r="D2680" s="141"/>
      <c r="E2680" s="132" t="s">
        <v>22</v>
      </c>
      <c r="F2680" s="120"/>
      <c r="G2680" s="120"/>
      <c r="H2680" s="137"/>
      <c r="I2680" s="137"/>
      <c r="J2680" s="140"/>
      <c r="K2680" s="135">
        <f>K2679</f>
        <v>100472.4</v>
      </c>
    </row>
    <row r="2681" spans="1:11" hidden="1">
      <c r="A2681" s="119"/>
      <c r="B2681" s="141"/>
      <c r="C2681" s="141"/>
      <c r="D2681" s="141"/>
      <c r="E2681" s="141"/>
      <c r="F2681" s="141"/>
      <c r="G2681" s="141"/>
      <c r="H2681" s="141"/>
      <c r="I2681" s="141"/>
      <c r="J2681" s="141"/>
      <c r="K2681" s="141"/>
    </row>
    <row r="2682" spans="1:11" ht="13.5" hidden="1" thickBot="1">
      <c r="A2682" s="142" t="s">
        <v>369</v>
      </c>
      <c r="B2682" s="141"/>
      <c r="C2682" s="141"/>
      <c r="D2682" s="141"/>
      <c r="E2682" s="141"/>
      <c r="F2682" s="141"/>
      <c r="G2682" s="141"/>
      <c r="H2682" s="141"/>
      <c r="I2682" s="141"/>
      <c r="J2682" s="141"/>
      <c r="K2682" s="141"/>
    </row>
    <row r="2683" spans="1:11" ht="13.5" hidden="1" thickBot="1">
      <c r="A2683" s="104" t="s">
        <v>8</v>
      </c>
      <c r="B2683" s="596" t="s">
        <v>9</v>
      </c>
      <c r="C2683" s="596"/>
      <c r="D2683" s="597"/>
      <c r="E2683" s="598" t="s">
        <v>10</v>
      </c>
      <c r="F2683" s="599"/>
      <c r="G2683" s="600"/>
      <c r="H2683" s="599" t="s">
        <v>11</v>
      </c>
      <c r="I2683" s="604" t="s">
        <v>12</v>
      </c>
      <c r="J2683" s="599" t="s">
        <v>13</v>
      </c>
      <c r="K2683" s="604" t="s">
        <v>14</v>
      </c>
    </row>
    <row r="2684" spans="1:11" ht="13.5" hidden="1" thickBot="1">
      <c r="A2684" s="127" t="s">
        <v>15</v>
      </c>
      <c r="B2684" s="167" t="s">
        <v>16</v>
      </c>
      <c r="C2684" s="168" t="s">
        <v>17</v>
      </c>
      <c r="D2684" s="166" t="s">
        <v>18</v>
      </c>
      <c r="E2684" s="601"/>
      <c r="F2684" s="602"/>
      <c r="G2684" s="603"/>
      <c r="H2684" s="602"/>
      <c r="I2684" s="605"/>
      <c r="J2684" s="602"/>
      <c r="K2684" s="605"/>
    </row>
    <row r="2685" spans="1:11" hidden="1">
      <c r="A2685" s="104"/>
      <c r="B2685" s="103"/>
      <c r="C2685" s="169"/>
      <c r="D2685" s="152"/>
      <c r="E2685" s="145" t="s">
        <v>80</v>
      </c>
      <c r="F2685" s="153"/>
      <c r="G2685" s="152"/>
      <c r="H2685" s="103" t="s">
        <v>83</v>
      </c>
      <c r="I2685" s="104">
        <v>6</v>
      </c>
      <c r="J2685" s="129">
        <v>1500</v>
      </c>
      <c r="K2685" s="129">
        <f>J2685*I2685</f>
        <v>9000</v>
      </c>
    </row>
    <row r="2686" spans="1:11" hidden="1">
      <c r="A2686" s="131"/>
      <c r="B2686" s="103" t="s">
        <v>368</v>
      </c>
      <c r="C2686" s="169" t="s">
        <v>368</v>
      </c>
      <c r="D2686" s="152" t="s">
        <v>368</v>
      </c>
      <c r="E2686" s="145" t="s">
        <v>368</v>
      </c>
      <c r="F2686" s="153"/>
      <c r="G2686" s="152"/>
      <c r="H2686" s="103" t="s">
        <v>368</v>
      </c>
      <c r="I2686" s="131"/>
      <c r="J2686" s="129" t="s">
        <v>368</v>
      </c>
      <c r="K2686" s="129" t="s">
        <v>368</v>
      </c>
    </row>
    <row r="2687" spans="1:11" hidden="1">
      <c r="A2687" s="131"/>
      <c r="B2687" s="103" t="s">
        <v>368</v>
      </c>
      <c r="C2687" s="169" t="s">
        <v>368</v>
      </c>
      <c r="D2687" s="152" t="s">
        <v>368</v>
      </c>
      <c r="E2687" s="145" t="s">
        <v>368</v>
      </c>
      <c r="F2687" s="153"/>
      <c r="G2687" s="152"/>
      <c r="H2687" s="103" t="s">
        <v>368</v>
      </c>
      <c r="I2687" s="131"/>
      <c r="J2687" s="129" t="s">
        <v>368</v>
      </c>
      <c r="K2687" s="129" t="s">
        <v>368</v>
      </c>
    </row>
    <row r="2688" spans="1:11" hidden="1">
      <c r="A2688" s="131"/>
      <c r="B2688" s="103" t="s">
        <v>368</v>
      </c>
      <c r="C2688" s="169" t="s">
        <v>368</v>
      </c>
      <c r="D2688" s="152" t="s">
        <v>368</v>
      </c>
      <c r="E2688" s="145" t="s">
        <v>368</v>
      </c>
      <c r="F2688" s="153"/>
      <c r="G2688" s="152"/>
      <c r="H2688" s="103" t="s">
        <v>368</v>
      </c>
      <c r="I2688" s="131"/>
      <c r="J2688" s="129" t="s">
        <v>368</v>
      </c>
      <c r="K2688" s="129" t="s">
        <v>368</v>
      </c>
    </row>
    <row r="2689" spans="1:11" ht="13.5" hidden="1" thickBot="1">
      <c r="A2689" s="127"/>
      <c r="B2689" s="124" t="s">
        <v>368</v>
      </c>
      <c r="C2689" s="170" t="s">
        <v>368</v>
      </c>
      <c r="D2689" s="126" t="s">
        <v>368</v>
      </c>
      <c r="E2689" s="146" t="s">
        <v>368</v>
      </c>
      <c r="F2689" s="125"/>
      <c r="G2689" s="126"/>
      <c r="H2689" s="124" t="s">
        <v>368</v>
      </c>
      <c r="I2689" s="127"/>
      <c r="J2689" s="129" t="s">
        <v>368</v>
      </c>
      <c r="K2689" s="129" t="s">
        <v>368</v>
      </c>
    </row>
    <row r="2690" spans="1:11" ht="13.5" hidden="1" thickBot="1">
      <c r="A2690" s="141"/>
      <c r="B2690" s="141"/>
      <c r="C2690" s="141"/>
      <c r="D2690" s="141"/>
      <c r="E2690" s="132" t="s">
        <v>380</v>
      </c>
      <c r="F2690" s="120"/>
      <c r="G2690" s="120"/>
      <c r="H2690" s="120"/>
      <c r="I2690" s="120"/>
      <c r="J2690" s="140"/>
      <c r="K2690" s="135">
        <f>SUM(K2685:K2689)</f>
        <v>9000</v>
      </c>
    </row>
    <row r="2691" spans="1:11" ht="13.5" hidden="1" thickBot="1">
      <c r="A2691" s="141"/>
      <c r="B2691" s="141"/>
      <c r="C2691" s="141"/>
      <c r="D2691" s="141"/>
      <c r="E2691" s="132" t="s">
        <v>370</v>
      </c>
      <c r="F2691" s="120"/>
      <c r="G2691" s="120"/>
      <c r="H2691" s="137"/>
      <c r="I2691" s="137"/>
      <c r="J2691" s="140"/>
      <c r="K2691" s="135">
        <f>K2690</f>
        <v>9000</v>
      </c>
    </row>
    <row r="2692" spans="1:11" hidden="1">
      <c r="A2692" s="141"/>
      <c r="B2692" s="141"/>
      <c r="C2692" s="141"/>
      <c r="D2692" s="141"/>
      <c r="E2692" s="119"/>
      <c r="F2692" s="119"/>
      <c r="G2692" s="119"/>
      <c r="H2692" s="119"/>
      <c r="I2692" s="119"/>
      <c r="J2692" s="148"/>
      <c r="K2692" s="149"/>
    </row>
    <row r="2693" spans="1:11" ht="13.5" hidden="1" thickBot="1">
      <c r="A2693" s="142" t="s">
        <v>371</v>
      </c>
      <c r="B2693" s="141"/>
      <c r="C2693" s="141"/>
      <c r="D2693" s="141"/>
      <c r="E2693" s="141"/>
      <c r="F2693" s="141"/>
      <c r="G2693" s="141"/>
      <c r="H2693" s="141"/>
      <c r="I2693" s="141"/>
      <c r="J2693" s="141"/>
      <c r="K2693" s="141"/>
    </row>
    <row r="2694" spans="1:11" ht="13.5" hidden="1" thickBot="1">
      <c r="A2694" s="104" t="s">
        <v>8</v>
      </c>
      <c r="B2694" s="596" t="s">
        <v>9</v>
      </c>
      <c r="C2694" s="596"/>
      <c r="D2694" s="597"/>
      <c r="E2694" s="598" t="s">
        <v>10</v>
      </c>
      <c r="F2694" s="600"/>
      <c r="G2694" s="622" t="s">
        <v>372</v>
      </c>
      <c r="H2694" s="604" t="s">
        <v>373</v>
      </c>
      <c r="I2694" s="604" t="s">
        <v>374</v>
      </c>
      <c r="J2694" s="604" t="s">
        <v>28</v>
      </c>
      <c r="K2694" s="604" t="s">
        <v>13</v>
      </c>
    </row>
    <row r="2695" spans="1:11" ht="13.5" hidden="1" thickBot="1">
      <c r="A2695" s="127" t="s">
        <v>15</v>
      </c>
      <c r="B2695" s="167" t="s">
        <v>16</v>
      </c>
      <c r="C2695" s="168" t="s">
        <v>17</v>
      </c>
      <c r="D2695" s="166" t="s">
        <v>18</v>
      </c>
      <c r="E2695" s="601"/>
      <c r="F2695" s="603"/>
      <c r="G2695" s="629"/>
      <c r="H2695" s="605"/>
      <c r="I2695" s="605"/>
      <c r="J2695" s="605"/>
      <c r="K2695" s="605"/>
    </row>
    <row r="2696" spans="1:11" hidden="1">
      <c r="A2696" s="104"/>
      <c r="B2696" s="121"/>
      <c r="C2696" s="171"/>
      <c r="D2696" s="123"/>
      <c r="E2696" s="145" t="s">
        <v>421</v>
      </c>
      <c r="F2696" s="123"/>
      <c r="G2696" s="123">
        <v>40</v>
      </c>
      <c r="H2696" s="122">
        <v>15</v>
      </c>
      <c r="I2696" s="104">
        <f>H2696*G2696</f>
        <v>600</v>
      </c>
      <c r="J2696" s="172">
        <v>15</v>
      </c>
      <c r="K2696" s="129">
        <f>J2696*I2696</f>
        <v>9000</v>
      </c>
    </row>
    <row r="2697" spans="1:11" hidden="1">
      <c r="A2697" s="131"/>
      <c r="B2697" s="103"/>
      <c r="C2697" s="169"/>
      <c r="D2697" s="152"/>
      <c r="E2697" s="145"/>
      <c r="F2697" s="152"/>
      <c r="G2697" s="152"/>
      <c r="H2697" s="153"/>
      <c r="I2697" s="131"/>
      <c r="J2697" s="149"/>
      <c r="K2697" s="129"/>
    </row>
    <row r="2698" spans="1:11" hidden="1">
      <c r="A2698" s="131"/>
      <c r="B2698" s="103"/>
      <c r="C2698" s="169"/>
      <c r="D2698" s="152"/>
      <c r="E2698" s="145"/>
      <c r="F2698" s="152"/>
      <c r="G2698" s="152"/>
      <c r="H2698" s="153"/>
      <c r="I2698" s="131"/>
      <c r="J2698" s="149"/>
      <c r="K2698" s="129"/>
    </row>
    <row r="2699" spans="1:11" hidden="1">
      <c r="A2699" s="131"/>
      <c r="B2699" s="103"/>
      <c r="C2699" s="169"/>
      <c r="D2699" s="152"/>
      <c r="E2699" s="145"/>
      <c r="F2699" s="152"/>
      <c r="G2699" s="152"/>
      <c r="H2699" s="153"/>
      <c r="I2699" s="131"/>
      <c r="J2699" s="149"/>
      <c r="K2699" s="129"/>
    </row>
    <row r="2700" spans="1:11" hidden="1">
      <c r="A2700" s="131"/>
      <c r="B2700" s="103"/>
      <c r="C2700" s="169"/>
      <c r="D2700" s="152"/>
      <c r="E2700" s="145"/>
      <c r="F2700" s="152"/>
      <c r="G2700" s="152"/>
      <c r="H2700" s="153"/>
      <c r="I2700" s="131"/>
      <c r="J2700" s="149"/>
      <c r="K2700" s="129"/>
    </row>
    <row r="2701" spans="1:11" ht="13.5" hidden="1" thickBot="1">
      <c r="A2701" s="127"/>
      <c r="B2701" s="124" t="s">
        <v>368</v>
      </c>
      <c r="C2701" s="170" t="s">
        <v>368</v>
      </c>
      <c r="D2701" s="126" t="s">
        <v>368</v>
      </c>
      <c r="E2701" s="146" t="s">
        <v>368</v>
      </c>
      <c r="F2701" s="126"/>
      <c r="G2701" s="126"/>
      <c r="H2701" s="153"/>
      <c r="I2701" s="131"/>
      <c r="J2701" s="149"/>
      <c r="K2701" s="129" t="s">
        <v>368</v>
      </c>
    </row>
    <row r="2702" spans="1:11" ht="13.5" hidden="1" thickBot="1">
      <c r="A2702" s="141"/>
      <c r="B2702" s="141"/>
      <c r="C2702" s="141"/>
      <c r="D2702" s="141"/>
      <c r="E2702" s="132" t="s">
        <v>375</v>
      </c>
      <c r="F2702" s="120"/>
      <c r="G2702" s="120"/>
      <c r="H2702" s="137"/>
      <c r="I2702" s="137"/>
      <c r="J2702" s="140"/>
      <c r="K2702" s="135">
        <f>SUM(K2696:K2700)</f>
        <v>9000</v>
      </c>
    </row>
    <row r="2703" spans="1:11" ht="13.5" hidden="1" thickBot="1">
      <c r="A2703" s="141"/>
      <c r="B2703" s="141"/>
      <c r="C2703" s="141"/>
      <c r="D2703" s="141"/>
      <c r="E2703" s="132" t="s">
        <v>376</v>
      </c>
      <c r="F2703" s="120"/>
      <c r="G2703" s="120"/>
      <c r="H2703" s="137"/>
      <c r="I2703" s="137"/>
      <c r="J2703" s="140"/>
      <c r="K2703" s="135">
        <f>K2702</f>
        <v>9000</v>
      </c>
    </row>
    <row r="2704" spans="1:11" hidden="1">
      <c r="A2704" s="141"/>
      <c r="B2704" s="141"/>
      <c r="C2704" s="141"/>
      <c r="D2704" s="141"/>
      <c r="E2704" s="119"/>
      <c r="F2704" s="119"/>
      <c r="G2704" s="119"/>
      <c r="H2704" s="119"/>
      <c r="I2704" s="119"/>
      <c r="J2704" s="119"/>
      <c r="K2704" s="119"/>
    </row>
    <row r="2705" spans="1:11" ht="13.5" hidden="1" thickBot="1">
      <c r="A2705" s="142" t="s">
        <v>26</v>
      </c>
      <c r="B2705" s="141"/>
      <c r="C2705" s="141"/>
      <c r="D2705" s="141"/>
      <c r="E2705" s="141"/>
      <c r="F2705" s="141"/>
      <c r="G2705" s="141"/>
      <c r="H2705" s="141"/>
      <c r="I2705" s="141"/>
      <c r="J2705" s="141"/>
      <c r="K2705" s="141"/>
    </row>
    <row r="2706" spans="1:11" ht="13.5" hidden="1" thickBot="1">
      <c r="A2706" s="104" t="s">
        <v>8</v>
      </c>
      <c r="B2706" s="596" t="s">
        <v>9</v>
      </c>
      <c r="C2706" s="596"/>
      <c r="D2706" s="597"/>
      <c r="E2706" s="598" t="s">
        <v>10</v>
      </c>
      <c r="F2706" s="599"/>
      <c r="G2706" s="600"/>
      <c r="H2706" s="599" t="s">
        <v>11</v>
      </c>
      <c r="I2706" s="604" t="s">
        <v>27</v>
      </c>
      <c r="J2706" s="599" t="s">
        <v>28</v>
      </c>
      <c r="K2706" s="604" t="s">
        <v>14</v>
      </c>
    </row>
    <row r="2707" spans="1:11" ht="13.5" hidden="1" thickBot="1">
      <c r="A2707" s="127" t="s">
        <v>15</v>
      </c>
      <c r="B2707" s="167" t="s">
        <v>16</v>
      </c>
      <c r="C2707" s="168" t="s">
        <v>17</v>
      </c>
      <c r="D2707" s="166" t="s">
        <v>18</v>
      </c>
      <c r="E2707" s="601"/>
      <c r="F2707" s="602"/>
      <c r="G2707" s="603"/>
      <c r="H2707" s="602"/>
      <c r="I2707" s="605"/>
      <c r="J2707" s="602"/>
      <c r="K2707" s="605"/>
    </row>
    <row r="2708" spans="1:11" hidden="1">
      <c r="A2708" s="104"/>
      <c r="B2708" s="103"/>
      <c r="C2708" s="169"/>
      <c r="D2708" s="152"/>
      <c r="E2708" s="145" t="str">
        <f>Salarios!E29</f>
        <v>Oficial de contrucción</v>
      </c>
      <c r="F2708" s="153"/>
      <c r="G2708" s="152"/>
      <c r="H2708" s="103" t="s">
        <v>178</v>
      </c>
      <c r="I2708" s="104">
        <v>4.2</v>
      </c>
      <c r="J2708" s="129">
        <f>Salarios!H29</f>
        <v>6036</v>
      </c>
      <c r="K2708" s="129">
        <f>J2708*I2708</f>
        <v>25351.200000000001</v>
      </c>
    </row>
    <row r="2709" spans="1:11" hidden="1">
      <c r="A2709" s="131"/>
      <c r="B2709" s="103"/>
      <c r="C2709" s="169"/>
      <c r="D2709" s="152"/>
      <c r="E2709" s="145" t="str">
        <f>Salarios!E28</f>
        <v>Ayudante de construcción</v>
      </c>
      <c r="F2709" s="153"/>
      <c r="G2709" s="152"/>
      <c r="H2709" s="103" t="s">
        <v>178</v>
      </c>
      <c r="I2709" s="131">
        <f>I2708</f>
        <v>4.2</v>
      </c>
      <c r="J2709" s="129">
        <f>Salarios!H28</f>
        <v>4311</v>
      </c>
      <c r="K2709" s="129">
        <f>J2709*I2709</f>
        <v>18106.2</v>
      </c>
    </row>
    <row r="2710" spans="1:11" hidden="1">
      <c r="A2710" s="131"/>
      <c r="B2710" s="103"/>
      <c r="C2710" s="169"/>
      <c r="D2710" s="152"/>
      <c r="E2710" s="145"/>
      <c r="F2710" s="153"/>
      <c r="G2710" s="152"/>
      <c r="H2710" s="103"/>
      <c r="I2710" s="131"/>
      <c r="J2710" s="129"/>
      <c r="K2710" s="129"/>
    </row>
    <row r="2711" spans="1:11" hidden="1">
      <c r="A2711" s="131"/>
      <c r="B2711" s="103" t="s">
        <v>368</v>
      </c>
      <c r="C2711" s="169" t="s">
        <v>368</v>
      </c>
      <c r="D2711" s="152" t="s">
        <v>368</v>
      </c>
      <c r="E2711" s="145" t="s">
        <v>368</v>
      </c>
      <c r="F2711" s="153"/>
      <c r="G2711" s="152"/>
      <c r="H2711" s="103" t="s">
        <v>368</v>
      </c>
      <c r="I2711" s="131"/>
      <c r="J2711" s="129" t="s">
        <v>368</v>
      </c>
      <c r="K2711" s="129" t="s">
        <v>368</v>
      </c>
    </row>
    <row r="2712" spans="1:11" hidden="1">
      <c r="A2712" s="131"/>
      <c r="B2712" s="103" t="s">
        <v>368</v>
      </c>
      <c r="C2712" s="169" t="s">
        <v>368</v>
      </c>
      <c r="D2712" s="152" t="s">
        <v>368</v>
      </c>
      <c r="E2712" s="145" t="s">
        <v>368</v>
      </c>
      <c r="F2712" s="153"/>
      <c r="G2712" s="152"/>
      <c r="H2712" s="103" t="s">
        <v>368</v>
      </c>
      <c r="I2712" s="131"/>
      <c r="J2712" s="129" t="s">
        <v>368</v>
      </c>
      <c r="K2712" s="129" t="s">
        <v>368</v>
      </c>
    </row>
    <row r="2713" spans="1:11" hidden="1">
      <c r="A2713" s="131"/>
      <c r="B2713" s="103" t="s">
        <v>368</v>
      </c>
      <c r="C2713" s="169" t="s">
        <v>368</v>
      </c>
      <c r="D2713" s="152" t="s">
        <v>368</v>
      </c>
      <c r="E2713" s="145" t="s">
        <v>368</v>
      </c>
      <c r="F2713" s="153"/>
      <c r="G2713" s="152"/>
      <c r="H2713" s="103" t="s">
        <v>368</v>
      </c>
      <c r="I2713" s="131"/>
      <c r="J2713" s="129" t="s">
        <v>368</v>
      </c>
      <c r="K2713" s="129" t="s">
        <v>368</v>
      </c>
    </row>
    <row r="2714" spans="1:11" hidden="1">
      <c r="A2714" s="131"/>
      <c r="B2714" s="103" t="s">
        <v>368</v>
      </c>
      <c r="C2714" s="169" t="s">
        <v>368</v>
      </c>
      <c r="D2714" s="152" t="s">
        <v>368</v>
      </c>
      <c r="E2714" s="145" t="s">
        <v>368</v>
      </c>
      <c r="F2714" s="153"/>
      <c r="G2714" s="152"/>
      <c r="H2714" s="103" t="s">
        <v>368</v>
      </c>
      <c r="I2714" s="131"/>
      <c r="J2714" s="129" t="s">
        <v>368</v>
      </c>
      <c r="K2714" s="129" t="s">
        <v>368</v>
      </c>
    </row>
    <row r="2715" spans="1:11" hidden="1">
      <c r="A2715" s="131"/>
      <c r="B2715" s="103" t="s">
        <v>368</v>
      </c>
      <c r="C2715" s="169" t="s">
        <v>368</v>
      </c>
      <c r="D2715" s="152" t="s">
        <v>368</v>
      </c>
      <c r="E2715" s="145" t="s">
        <v>368</v>
      </c>
      <c r="F2715" s="153"/>
      <c r="G2715" s="152"/>
      <c r="H2715" s="103" t="s">
        <v>368</v>
      </c>
      <c r="I2715" s="131"/>
      <c r="J2715" s="129" t="s">
        <v>368</v>
      </c>
      <c r="K2715" s="129" t="s">
        <v>368</v>
      </c>
    </row>
    <row r="2716" spans="1:11" hidden="1">
      <c r="A2716" s="131"/>
      <c r="B2716" s="103" t="s">
        <v>368</v>
      </c>
      <c r="C2716" s="169" t="s">
        <v>368</v>
      </c>
      <c r="D2716" s="152" t="s">
        <v>368</v>
      </c>
      <c r="E2716" s="145" t="s">
        <v>368</v>
      </c>
      <c r="F2716" s="153"/>
      <c r="G2716" s="152"/>
      <c r="H2716" s="103" t="s">
        <v>368</v>
      </c>
      <c r="I2716" s="131"/>
      <c r="J2716" s="129" t="s">
        <v>368</v>
      </c>
      <c r="K2716" s="129" t="s">
        <v>368</v>
      </c>
    </row>
    <row r="2717" spans="1:11" ht="13.5" hidden="1" thickBot="1">
      <c r="A2717" s="127"/>
      <c r="B2717" s="124" t="s">
        <v>368</v>
      </c>
      <c r="C2717" s="170" t="s">
        <v>368</v>
      </c>
      <c r="D2717" s="126" t="s">
        <v>368</v>
      </c>
      <c r="E2717" s="146" t="s">
        <v>368</v>
      </c>
      <c r="F2717" s="125"/>
      <c r="G2717" s="126"/>
      <c r="H2717" s="124" t="s">
        <v>368</v>
      </c>
      <c r="I2717" s="127"/>
      <c r="J2717" s="155" t="s">
        <v>368</v>
      </c>
      <c r="K2717" s="155" t="s">
        <v>368</v>
      </c>
    </row>
    <row r="2718" spans="1:11" ht="13.5" hidden="1" thickBot="1">
      <c r="A2718" s="141"/>
      <c r="B2718" s="141"/>
      <c r="C2718" s="141"/>
      <c r="D2718" s="141"/>
      <c r="E2718" s="132" t="s">
        <v>29</v>
      </c>
      <c r="F2718" s="120"/>
      <c r="G2718" s="120"/>
      <c r="H2718" s="120"/>
      <c r="I2718" s="120"/>
      <c r="J2718" s="134"/>
      <c r="K2718" s="155">
        <f>SUM(K2708:K2712)</f>
        <v>43457.4</v>
      </c>
    </row>
    <row r="2719" spans="1:11" ht="13.5" hidden="1" thickBot="1">
      <c r="A2719" s="141"/>
      <c r="B2719" s="141"/>
      <c r="C2719" s="141"/>
      <c r="D2719" s="141"/>
      <c r="E2719" s="132" t="s">
        <v>30</v>
      </c>
      <c r="F2719" s="120"/>
      <c r="G2719" s="120"/>
      <c r="H2719" s="137"/>
      <c r="I2719" s="137"/>
      <c r="J2719" s="140"/>
      <c r="K2719" s="135">
        <f>K2718</f>
        <v>43457.4</v>
      </c>
    </row>
    <row r="2720" spans="1:11" ht="13.5" hidden="1" thickBot="1">
      <c r="A2720" s="141"/>
      <c r="B2720" s="141"/>
      <c r="C2720" s="141"/>
      <c r="D2720" s="141"/>
      <c r="E2720" s="141"/>
      <c r="F2720" s="141"/>
      <c r="G2720" s="141"/>
      <c r="H2720" s="141"/>
      <c r="I2720" s="141"/>
      <c r="J2720" s="139"/>
      <c r="K2720" s="156"/>
    </row>
    <row r="2721" spans="1:11" ht="13.5" hidden="1" thickBot="1">
      <c r="A2721" s="141"/>
      <c r="B2721" s="141"/>
      <c r="C2721" s="141"/>
      <c r="D2721" s="141"/>
      <c r="E2721" s="174" t="s">
        <v>31</v>
      </c>
      <c r="F2721" s="175"/>
      <c r="G2721" s="175"/>
      <c r="H2721" s="175"/>
      <c r="I2721" s="175"/>
      <c r="J2721" s="612">
        <f>K2719+K2703+K2691+K2680</f>
        <v>161929.79999999999</v>
      </c>
      <c r="K2721" s="613"/>
    </row>
    <row r="2722" spans="1:11" ht="13.5" hidden="1" thickBot="1">
      <c r="A2722" s="141"/>
      <c r="B2722" s="141"/>
      <c r="C2722" s="141"/>
      <c r="D2722" s="141"/>
      <c r="E2722" s="112" t="s">
        <v>32</v>
      </c>
      <c r="F2722" s="157"/>
      <c r="G2722" s="157"/>
      <c r="H2722" s="158">
        <v>0.35</v>
      </c>
      <c r="I2722" s="157"/>
      <c r="J2722" s="612">
        <f>J2721*0.3</f>
        <v>48578.939999999995</v>
      </c>
      <c r="K2722" s="613"/>
    </row>
    <row r="2723" spans="1:11" ht="13.5" hidden="1" thickBot="1">
      <c r="A2723" s="141"/>
      <c r="B2723" s="141"/>
      <c r="C2723" s="141"/>
      <c r="D2723" s="141"/>
      <c r="E2723" s="160" t="s">
        <v>33</v>
      </c>
      <c r="F2723" s="161"/>
      <c r="G2723" s="161"/>
      <c r="H2723" s="161"/>
      <c r="I2723" s="161"/>
      <c r="J2723" s="612">
        <f>J2722+J2721</f>
        <v>210508.74</v>
      </c>
      <c r="K2723" s="613"/>
    </row>
    <row r="2724" spans="1:11" ht="13.5" hidden="1" thickBot="1"/>
    <row r="2725" spans="1:11" ht="18" hidden="1">
      <c r="A2725" s="630"/>
      <c r="B2725" s="631"/>
      <c r="C2725" s="632"/>
      <c r="D2725" s="639" t="s">
        <v>0</v>
      </c>
      <c r="E2725" s="640"/>
      <c r="F2725" s="640"/>
      <c r="G2725" s="640"/>
      <c r="H2725" s="640"/>
      <c r="I2725" s="640"/>
      <c r="J2725" s="640"/>
      <c r="K2725" s="640"/>
    </row>
    <row r="2726" spans="1:11" ht="13.5" hidden="1" thickBot="1">
      <c r="A2726" s="633"/>
      <c r="B2726" s="634"/>
      <c r="C2726" s="635"/>
      <c r="D2726" s="106"/>
      <c r="E2726" s="107"/>
      <c r="F2726" s="107"/>
      <c r="G2726" s="107"/>
      <c r="H2726" s="107"/>
      <c r="I2726" s="107"/>
      <c r="J2726" s="107"/>
      <c r="K2726" s="107"/>
    </row>
    <row r="2727" spans="1:11" ht="15" hidden="1" thickBot="1">
      <c r="A2727" s="633"/>
      <c r="B2727" s="634"/>
      <c r="C2727" s="635"/>
      <c r="D2727" s="641" t="str">
        <f>D2659</f>
        <v>MUNICIPIO DE RIONEGRO</v>
      </c>
      <c r="E2727" s="642"/>
      <c r="F2727" s="642"/>
      <c r="G2727" s="642"/>
      <c r="H2727" s="642"/>
      <c r="I2727" s="642"/>
      <c r="J2727" s="643"/>
      <c r="K2727" s="108" t="s">
        <v>1</v>
      </c>
    </row>
    <row r="2728" spans="1:11" ht="13.5" hidden="1" thickBot="1">
      <c r="A2728" s="636"/>
      <c r="B2728" s="637"/>
      <c r="C2728" s="638"/>
      <c r="D2728" s="644" t="str">
        <f>D2660</f>
        <v xml:space="preserve">REPOSICION SISTEMA DE ACUEDUCTO  CORREGIMIENTO LLANO DE PALMAS
</v>
      </c>
      <c r="E2728" s="645"/>
      <c r="F2728" s="645"/>
      <c r="G2728" s="645"/>
      <c r="H2728" s="645"/>
      <c r="I2728" s="645"/>
      <c r="J2728" s="646"/>
      <c r="K2728" s="109" t="str">
        <f>K2659</f>
        <v>FECHA</v>
      </c>
    </row>
    <row r="2729" spans="1:11" ht="13.5" hidden="1" thickBot="1">
      <c r="A2729" s="647" t="s">
        <v>233</v>
      </c>
      <c r="B2729" s="626"/>
      <c r="C2729" s="624">
        <f>'[8]APU''s'!C6006</f>
        <v>0</v>
      </c>
      <c r="D2729" s="624"/>
      <c r="E2729" s="624"/>
      <c r="F2729" s="624"/>
      <c r="G2729" s="625"/>
      <c r="H2729" s="626"/>
      <c r="I2729" s="626"/>
      <c r="J2729" s="163"/>
      <c r="K2729" s="111" t="s">
        <v>3</v>
      </c>
    </row>
    <row r="2730" spans="1:11" ht="13.5" hidden="1" thickBot="1">
      <c r="A2730" s="112" t="s">
        <v>4</v>
      </c>
      <c r="B2730" s="627"/>
      <c r="C2730" s="628"/>
      <c r="D2730" s="112" t="s">
        <v>5</v>
      </c>
      <c r="E2730" s="114"/>
      <c r="F2730" s="115" t="e">
        <f>Resumen!#REF!</f>
        <v>#REF!</v>
      </c>
      <c r="G2730" s="114"/>
      <c r="H2730" s="114"/>
      <c r="I2730" s="114"/>
      <c r="J2730" s="116"/>
      <c r="K2730" s="164" t="s">
        <v>3</v>
      </c>
    </row>
    <row r="2731" spans="1:11" hidden="1">
      <c r="A2731" s="117"/>
      <c r="B2731" s="117"/>
      <c r="C2731" s="117"/>
      <c r="D2731" s="117"/>
      <c r="E2731" s="117"/>
      <c r="F2731" s="117"/>
      <c r="G2731" s="117"/>
      <c r="H2731" s="117"/>
      <c r="I2731" s="117"/>
      <c r="J2731" s="117"/>
      <c r="K2731" s="117"/>
    </row>
    <row r="2732" spans="1:11" ht="13.5" hidden="1" thickBot="1">
      <c r="A2732" s="165" t="s">
        <v>7</v>
      </c>
      <c r="B2732" s="120"/>
      <c r="C2732" s="120"/>
      <c r="D2732" s="120"/>
      <c r="E2732" s="120"/>
      <c r="F2732" s="120"/>
      <c r="G2732" s="120"/>
      <c r="H2732" s="120"/>
      <c r="I2732" s="120"/>
      <c r="J2732" s="120"/>
      <c r="K2732" s="120"/>
    </row>
    <row r="2733" spans="1:11" ht="13.5" hidden="1" thickBot="1">
      <c r="A2733" s="104" t="s">
        <v>8</v>
      </c>
      <c r="B2733" s="596" t="s">
        <v>9</v>
      </c>
      <c r="C2733" s="596"/>
      <c r="D2733" s="597"/>
      <c r="E2733" s="598" t="s">
        <v>10</v>
      </c>
      <c r="F2733" s="599"/>
      <c r="G2733" s="600"/>
      <c r="H2733" s="599" t="s">
        <v>11</v>
      </c>
      <c r="I2733" s="604" t="s">
        <v>12</v>
      </c>
      <c r="J2733" s="599" t="s">
        <v>13</v>
      </c>
      <c r="K2733" s="604" t="s">
        <v>14</v>
      </c>
    </row>
    <row r="2734" spans="1:11" ht="13.5" hidden="1" thickBot="1">
      <c r="A2734" s="127" t="s">
        <v>15</v>
      </c>
      <c r="B2734" s="167" t="s">
        <v>16</v>
      </c>
      <c r="C2734" s="168" t="s">
        <v>17</v>
      </c>
      <c r="D2734" s="166" t="s">
        <v>18</v>
      </c>
      <c r="E2734" s="601"/>
      <c r="F2734" s="602"/>
      <c r="G2734" s="603"/>
      <c r="H2734" s="602"/>
      <c r="I2734" s="605"/>
      <c r="J2734" s="602"/>
      <c r="K2734" s="605"/>
    </row>
    <row r="2735" spans="1:11" hidden="1">
      <c r="A2735" s="104">
        <v>59</v>
      </c>
      <c r="B2735" s="103">
        <v>2</v>
      </c>
      <c r="C2735" s="169">
        <v>59</v>
      </c>
      <c r="D2735" s="152">
        <v>1</v>
      </c>
      <c r="E2735" s="192" t="s">
        <v>462</v>
      </c>
      <c r="F2735" s="153"/>
      <c r="G2735" s="152"/>
      <c r="H2735" s="103" t="s">
        <v>94</v>
      </c>
      <c r="I2735" s="104">
        <v>1</v>
      </c>
      <c r="J2735" s="129">
        <v>46400</v>
      </c>
      <c r="K2735" s="129">
        <f>J2735*I2735</f>
        <v>46400</v>
      </c>
    </row>
    <row r="2736" spans="1:11" hidden="1">
      <c r="A2736" s="131"/>
      <c r="B2736" s="103"/>
      <c r="C2736" s="169"/>
      <c r="D2736" s="152"/>
      <c r="E2736" s="193" t="s">
        <v>463</v>
      </c>
      <c r="F2736" s="153"/>
      <c r="G2736" s="152"/>
      <c r="H2736" s="103" t="s">
        <v>94</v>
      </c>
      <c r="I2736" s="131">
        <v>2</v>
      </c>
      <c r="J2736" s="129">
        <v>14731.999999999998</v>
      </c>
      <c r="K2736" s="129">
        <f>J2736*I2736</f>
        <v>29463.999999999996</v>
      </c>
    </row>
    <row r="2737" spans="1:11" hidden="1">
      <c r="A2737" s="131"/>
      <c r="B2737" s="103"/>
      <c r="C2737" s="169"/>
      <c r="D2737" s="152"/>
      <c r="E2737" s="193" t="s">
        <v>464</v>
      </c>
      <c r="F2737" s="153"/>
      <c r="G2737" s="152"/>
      <c r="H2737" s="103" t="s">
        <v>94</v>
      </c>
      <c r="I2737" s="131">
        <v>1</v>
      </c>
      <c r="J2737" s="129">
        <v>2300</v>
      </c>
      <c r="K2737" s="129">
        <f>J2737*I2737</f>
        <v>2300</v>
      </c>
    </row>
    <row r="2738" spans="1:11" hidden="1">
      <c r="A2738" s="131"/>
      <c r="B2738" s="103"/>
      <c r="C2738" s="169"/>
      <c r="D2738" s="152"/>
      <c r="E2738" s="193" t="s">
        <v>465</v>
      </c>
      <c r="F2738" s="153"/>
      <c r="G2738" s="152"/>
      <c r="H2738" s="103" t="s">
        <v>94</v>
      </c>
      <c r="I2738" s="131">
        <v>1</v>
      </c>
      <c r="J2738" s="129">
        <v>66000</v>
      </c>
      <c r="K2738" s="129">
        <f>J2738*I2738</f>
        <v>66000</v>
      </c>
    </row>
    <row r="2739" spans="1:11" hidden="1">
      <c r="A2739" s="131"/>
      <c r="B2739" s="103" t="s">
        <v>368</v>
      </c>
      <c r="C2739" s="169" t="s">
        <v>368</v>
      </c>
      <c r="D2739" s="152" t="s">
        <v>368</v>
      </c>
      <c r="E2739" s="193"/>
      <c r="F2739" s="153"/>
      <c r="G2739" s="152"/>
      <c r="H2739" s="103"/>
      <c r="I2739" s="131"/>
      <c r="J2739" s="129"/>
      <c r="K2739" s="129"/>
    </row>
    <row r="2740" spans="1:11" hidden="1">
      <c r="A2740" s="131"/>
      <c r="B2740" s="103" t="s">
        <v>368</v>
      </c>
      <c r="C2740" s="169" t="s">
        <v>368</v>
      </c>
      <c r="D2740" s="152" t="s">
        <v>368</v>
      </c>
      <c r="E2740" s="193"/>
      <c r="F2740" s="153"/>
      <c r="G2740" s="152"/>
      <c r="H2740" s="103"/>
      <c r="I2740" s="131"/>
      <c r="J2740" s="129"/>
      <c r="K2740" s="129"/>
    </row>
    <row r="2741" spans="1:11" hidden="1">
      <c r="A2741" s="131"/>
      <c r="B2741" s="103" t="s">
        <v>368</v>
      </c>
      <c r="C2741" s="169" t="s">
        <v>368</v>
      </c>
      <c r="D2741" s="152" t="s">
        <v>368</v>
      </c>
      <c r="E2741" s="145" t="s">
        <v>368</v>
      </c>
      <c r="F2741" s="153"/>
      <c r="G2741" s="152"/>
      <c r="H2741" s="103" t="s">
        <v>368</v>
      </c>
      <c r="I2741" s="131"/>
      <c r="J2741" s="129" t="s">
        <v>368</v>
      </c>
      <c r="K2741" s="129" t="s">
        <v>368</v>
      </c>
    </row>
    <row r="2742" spans="1:11" hidden="1">
      <c r="A2742" s="131"/>
      <c r="B2742" s="103" t="s">
        <v>368</v>
      </c>
      <c r="C2742" s="169" t="s">
        <v>368</v>
      </c>
      <c r="D2742" s="152" t="s">
        <v>368</v>
      </c>
      <c r="E2742" s="145" t="s">
        <v>368</v>
      </c>
      <c r="F2742" s="153"/>
      <c r="G2742" s="152"/>
      <c r="H2742" s="103" t="s">
        <v>368</v>
      </c>
      <c r="I2742" s="131"/>
      <c r="J2742" s="129" t="s">
        <v>368</v>
      </c>
      <c r="K2742" s="129" t="s">
        <v>368</v>
      </c>
    </row>
    <row r="2743" spans="1:11" hidden="1">
      <c r="A2743" s="131"/>
      <c r="B2743" s="103" t="s">
        <v>368</v>
      </c>
      <c r="C2743" s="169" t="s">
        <v>368</v>
      </c>
      <c r="D2743" s="152" t="s">
        <v>368</v>
      </c>
      <c r="E2743" s="145" t="s">
        <v>368</v>
      </c>
      <c r="F2743" s="153"/>
      <c r="G2743" s="152"/>
      <c r="H2743" s="103" t="s">
        <v>368</v>
      </c>
      <c r="I2743" s="131"/>
      <c r="J2743" s="129" t="s">
        <v>368</v>
      </c>
      <c r="K2743" s="129" t="s">
        <v>368</v>
      </c>
    </row>
    <row r="2744" spans="1:11" ht="13.5" hidden="1" thickBot="1">
      <c r="A2744" s="127"/>
      <c r="B2744" s="124" t="s">
        <v>368</v>
      </c>
      <c r="C2744" s="170" t="s">
        <v>368</v>
      </c>
      <c r="D2744" s="126" t="s">
        <v>368</v>
      </c>
      <c r="E2744" s="146" t="s">
        <v>368</v>
      </c>
      <c r="F2744" s="125"/>
      <c r="G2744" s="126"/>
      <c r="H2744" s="124" t="s">
        <v>368</v>
      </c>
      <c r="I2744" s="127"/>
      <c r="J2744" s="155" t="s">
        <v>368</v>
      </c>
      <c r="K2744" s="155" t="s">
        <v>368</v>
      </c>
    </row>
    <row r="2745" spans="1:11" ht="13.5" hidden="1" thickBot="1">
      <c r="A2745" s="119"/>
      <c r="B2745" s="119"/>
      <c r="C2745" s="119"/>
      <c r="D2745" s="119"/>
      <c r="E2745" s="130" t="s">
        <v>19</v>
      </c>
      <c r="F2745" s="119"/>
      <c r="G2745" s="119"/>
      <c r="H2745" s="120"/>
      <c r="I2745" s="120"/>
      <c r="J2745" s="134"/>
      <c r="K2745" s="155">
        <f>SUM(K2735:K2739)</f>
        <v>144164</v>
      </c>
    </row>
    <row r="2746" spans="1:11" ht="13.5" hidden="1" thickBot="1">
      <c r="A2746" s="119"/>
      <c r="B2746" s="119"/>
      <c r="C2746" s="119"/>
      <c r="D2746" s="119"/>
      <c r="E2746" s="136" t="s">
        <v>20</v>
      </c>
      <c r="F2746" s="137"/>
      <c r="G2746" s="137"/>
      <c r="H2746" s="137"/>
      <c r="I2746" s="138">
        <v>0.05</v>
      </c>
      <c r="J2746" s="139"/>
      <c r="K2746" s="135">
        <f>K2745*0.05</f>
        <v>7208.2000000000007</v>
      </c>
    </row>
    <row r="2747" spans="1:11" ht="13.5" hidden="1" thickBot="1">
      <c r="A2747" s="119"/>
      <c r="B2747" s="141"/>
      <c r="C2747" s="141"/>
      <c r="D2747" s="141"/>
      <c r="E2747" s="132" t="s">
        <v>21</v>
      </c>
      <c r="F2747" s="120"/>
      <c r="G2747" s="120"/>
      <c r="H2747" s="137"/>
      <c r="I2747" s="137"/>
      <c r="J2747" s="140"/>
      <c r="K2747" s="135">
        <f>K2746+K2745</f>
        <v>151372.20000000001</v>
      </c>
    </row>
    <row r="2748" spans="1:11" ht="13.5" hidden="1" thickBot="1">
      <c r="A2748" s="119"/>
      <c r="B2748" s="141"/>
      <c r="C2748" s="141"/>
      <c r="D2748" s="141"/>
      <c r="E2748" s="132" t="s">
        <v>22</v>
      </c>
      <c r="F2748" s="120"/>
      <c r="G2748" s="120"/>
      <c r="H2748" s="137"/>
      <c r="I2748" s="137"/>
      <c r="J2748" s="140"/>
      <c r="K2748" s="135">
        <f>K2747</f>
        <v>151372.20000000001</v>
      </c>
    </row>
    <row r="2749" spans="1:11" hidden="1">
      <c r="A2749" s="119"/>
      <c r="B2749" s="141"/>
      <c r="C2749" s="141"/>
      <c r="D2749" s="141"/>
      <c r="E2749" s="141"/>
      <c r="F2749" s="141"/>
      <c r="G2749" s="141"/>
      <c r="H2749" s="141"/>
      <c r="I2749" s="141"/>
      <c r="J2749" s="141"/>
      <c r="K2749" s="141"/>
    </row>
    <row r="2750" spans="1:11" ht="13.5" hidden="1" thickBot="1">
      <c r="A2750" s="142" t="s">
        <v>369</v>
      </c>
      <c r="B2750" s="141"/>
      <c r="C2750" s="141"/>
      <c r="D2750" s="141"/>
      <c r="E2750" s="141"/>
      <c r="F2750" s="141"/>
      <c r="G2750" s="141"/>
      <c r="H2750" s="141"/>
      <c r="I2750" s="141"/>
      <c r="J2750" s="141"/>
      <c r="K2750" s="141"/>
    </row>
    <row r="2751" spans="1:11" ht="13.5" hidden="1" thickBot="1">
      <c r="A2751" s="104" t="s">
        <v>8</v>
      </c>
      <c r="B2751" s="596" t="s">
        <v>9</v>
      </c>
      <c r="C2751" s="596"/>
      <c r="D2751" s="597"/>
      <c r="E2751" s="598" t="s">
        <v>10</v>
      </c>
      <c r="F2751" s="599"/>
      <c r="G2751" s="600"/>
      <c r="H2751" s="599" t="s">
        <v>11</v>
      </c>
      <c r="I2751" s="604" t="s">
        <v>12</v>
      </c>
      <c r="J2751" s="599" t="s">
        <v>13</v>
      </c>
      <c r="K2751" s="604" t="s">
        <v>14</v>
      </c>
    </row>
    <row r="2752" spans="1:11" ht="13.5" hidden="1" thickBot="1">
      <c r="A2752" s="127" t="s">
        <v>15</v>
      </c>
      <c r="B2752" s="167" t="s">
        <v>16</v>
      </c>
      <c r="C2752" s="168" t="s">
        <v>17</v>
      </c>
      <c r="D2752" s="166" t="s">
        <v>18</v>
      </c>
      <c r="E2752" s="601"/>
      <c r="F2752" s="602"/>
      <c r="G2752" s="603"/>
      <c r="H2752" s="602"/>
      <c r="I2752" s="605"/>
      <c r="J2752" s="602"/>
      <c r="K2752" s="605"/>
    </row>
    <row r="2753" spans="1:11" hidden="1">
      <c r="A2753" s="104"/>
      <c r="B2753" s="103"/>
      <c r="C2753" s="169"/>
      <c r="D2753" s="152"/>
      <c r="E2753" s="145" t="s">
        <v>80</v>
      </c>
      <c r="F2753" s="153"/>
      <c r="G2753" s="152"/>
      <c r="H2753" s="103" t="s">
        <v>83</v>
      </c>
      <c r="I2753" s="104">
        <v>0.15</v>
      </c>
      <c r="J2753" s="129">
        <v>1500</v>
      </c>
      <c r="K2753" s="129">
        <f>J2753*I2753</f>
        <v>225</v>
      </c>
    </row>
    <row r="2754" spans="1:11" hidden="1">
      <c r="A2754" s="131"/>
      <c r="B2754" s="103" t="s">
        <v>368</v>
      </c>
      <c r="C2754" s="169" t="s">
        <v>368</v>
      </c>
      <c r="D2754" s="152" t="s">
        <v>368</v>
      </c>
      <c r="E2754" s="145" t="s">
        <v>368</v>
      </c>
      <c r="F2754" s="153"/>
      <c r="G2754" s="152"/>
      <c r="H2754" s="103" t="s">
        <v>368</v>
      </c>
      <c r="I2754" s="131"/>
      <c r="J2754" s="129" t="s">
        <v>368</v>
      </c>
      <c r="K2754" s="129" t="s">
        <v>368</v>
      </c>
    </row>
    <row r="2755" spans="1:11" hidden="1">
      <c r="A2755" s="131"/>
      <c r="B2755" s="103" t="s">
        <v>368</v>
      </c>
      <c r="C2755" s="169" t="s">
        <v>368</v>
      </c>
      <c r="D2755" s="152" t="s">
        <v>368</v>
      </c>
      <c r="E2755" s="145" t="s">
        <v>368</v>
      </c>
      <c r="F2755" s="153"/>
      <c r="G2755" s="152"/>
      <c r="H2755" s="103" t="s">
        <v>368</v>
      </c>
      <c r="I2755" s="131"/>
      <c r="J2755" s="129" t="s">
        <v>368</v>
      </c>
      <c r="K2755" s="129" t="s">
        <v>368</v>
      </c>
    </row>
    <row r="2756" spans="1:11" hidden="1">
      <c r="A2756" s="131"/>
      <c r="B2756" s="103" t="s">
        <v>368</v>
      </c>
      <c r="C2756" s="169" t="s">
        <v>368</v>
      </c>
      <c r="D2756" s="152" t="s">
        <v>368</v>
      </c>
      <c r="E2756" s="145" t="s">
        <v>368</v>
      </c>
      <c r="F2756" s="153"/>
      <c r="G2756" s="152"/>
      <c r="H2756" s="103" t="s">
        <v>368</v>
      </c>
      <c r="I2756" s="131"/>
      <c r="J2756" s="129" t="s">
        <v>368</v>
      </c>
      <c r="K2756" s="129" t="s">
        <v>368</v>
      </c>
    </row>
    <row r="2757" spans="1:11" ht="13.5" hidden="1" thickBot="1">
      <c r="A2757" s="127"/>
      <c r="B2757" s="124" t="s">
        <v>368</v>
      </c>
      <c r="C2757" s="170" t="s">
        <v>368</v>
      </c>
      <c r="D2757" s="126" t="s">
        <v>368</v>
      </c>
      <c r="E2757" s="146" t="s">
        <v>368</v>
      </c>
      <c r="F2757" s="125"/>
      <c r="G2757" s="126"/>
      <c r="H2757" s="124" t="s">
        <v>368</v>
      </c>
      <c r="I2757" s="127"/>
      <c r="J2757" s="129" t="s">
        <v>368</v>
      </c>
      <c r="K2757" s="129" t="s">
        <v>368</v>
      </c>
    </row>
    <row r="2758" spans="1:11" ht="13.5" hidden="1" thickBot="1">
      <c r="A2758" s="141"/>
      <c r="B2758" s="141"/>
      <c r="C2758" s="141"/>
      <c r="D2758" s="141"/>
      <c r="E2758" s="132" t="s">
        <v>380</v>
      </c>
      <c r="F2758" s="120"/>
      <c r="G2758" s="120"/>
      <c r="H2758" s="120"/>
      <c r="I2758" s="120"/>
      <c r="J2758" s="140"/>
      <c r="K2758" s="135">
        <f>SUM(K2753:K2757)</f>
        <v>225</v>
      </c>
    </row>
    <row r="2759" spans="1:11" ht="13.5" hidden="1" thickBot="1">
      <c r="A2759" s="141"/>
      <c r="B2759" s="141"/>
      <c r="C2759" s="141"/>
      <c r="D2759" s="141"/>
      <c r="E2759" s="132" t="s">
        <v>370</v>
      </c>
      <c r="F2759" s="120"/>
      <c r="G2759" s="120"/>
      <c r="H2759" s="137"/>
      <c r="I2759" s="137"/>
      <c r="J2759" s="140"/>
      <c r="K2759" s="135">
        <f>K2758</f>
        <v>225</v>
      </c>
    </row>
    <row r="2760" spans="1:11" hidden="1">
      <c r="A2760" s="141"/>
      <c r="B2760" s="141"/>
      <c r="C2760" s="141"/>
      <c r="D2760" s="141"/>
      <c r="E2760" s="119"/>
      <c r="F2760" s="119"/>
      <c r="G2760" s="119"/>
      <c r="H2760" s="119"/>
      <c r="I2760" s="119"/>
      <c r="J2760" s="148"/>
      <c r="K2760" s="149"/>
    </row>
    <row r="2761" spans="1:11" ht="13.5" hidden="1" thickBot="1">
      <c r="A2761" s="142" t="s">
        <v>371</v>
      </c>
      <c r="B2761" s="141"/>
      <c r="C2761" s="141"/>
      <c r="D2761" s="141"/>
      <c r="E2761" s="141"/>
      <c r="F2761" s="141"/>
      <c r="G2761" s="141"/>
      <c r="H2761" s="141"/>
      <c r="I2761" s="141"/>
      <c r="J2761" s="141"/>
      <c r="K2761" s="141"/>
    </row>
    <row r="2762" spans="1:11" ht="13.5" hidden="1" thickBot="1">
      <c r="A2762" s="104" t="s">
        <v>8</v>
      </c>
      <c r="B2762" s="596" t="s">
        <v>9</v>
      </c>
      <c r="C2762" s="596"/>
      <c r="D2762" s="597"/>
      <c r="E2762" s="598" t="s">
        <v>10</v>
      </c>
      <c r="F2762" s="600"/>
      <c r="G2762" s="622" t="s">
        <v>372</v>
      </c>
      <c r="H2762" s="604" t="s">
        <v>373</v>
      </c>
      <c r="I2762" s="604" t="s">
        <v>374</v>
      </c>
      <c r="J2762" s="604" t="s">
        <v>28</v>
      </c>
      <c r="K2762" s="604" t="s">
        <v>13</v>
      </c>
    </row>
    <row r="2763" spans="1:11" ht="13.5" hidden="1" thickBot="1">
      <c r="A2763" s="127" t="s">
        <v>15</v>
      </c>
      <c r="B2763" s="167" t="s">
        <v>16</v>
      </c>
      <c r="C2763" s="168" t="s">
        <v>17</v>
      </c>
      <c r="D2763" s="166" t="s">
        <v>18</v>
      </c>
      <c r="E2763" s="601"/>
      <c r="F2763" s="603"/>
      <c r="G2763" s="629"/>
      <c r="H2763" s="605"/>
      <c r="I2763" s="605"/>
      <c r="J2763" s="605"/>
      <c r="K2763" s="605"/>
    </row>
    <row r="2764" spans="1:11" hidden="1">
      <c r="A2764" s="104"/>
      <c r="B2764" s="121"/>
      <c r="C2764" s="171"/>
      <c r="D2764" s="123"/>
      <c r="E2764" s="145" t="s">
        <v>421</v>
      </c>
      <c r="F2764" s="123"/>
      <c r="G2764" s="123">
        <v>40</v>
      </c>
      <c r="H2764" s="122">
        <v>15</v>
      </c>
      <c r="I2764" s="104">
        <f>H2764*G2764</f>
        <v>600</v>
      </c>
      <c r="J2764" s="172">
        <v>15</v>
      </c>
      <c r="K2764" s="129">
        <f>J2764*I2764</f>
        <v>9000</v>
      </c>
    </row>
    <row r="2765" spans="1:11" hidden="1">
      <c r="A2765" s="131"/>
      <c r="B2765" s="103"/>
      <c r="C2765" s="169"/>
      <c r="D2765" s="152"/>
      <c r="E2765" s="145"/>
      <c r="F2765" s="152"/>
      <c r="G2765" s="152"/>
      <c r="H2765" s="153"/>
      <c r="I2765" s="131"/>
      <c r="J2765" s="149"/>
      <c r="K2765" s="129"/>
    </row>
    <row r="2766" spans="1:11" hidden="1">
      <c r="A2766" s="131"/>
      <c r="B2766" s="103"/>
      <c r="C2766" s="169"/>
      <c r="D2766" s="152"/>
      <c r="E2766" s="145"/>
      <c r="F2766" s="152"/>
      <c r="G2766" s="152"/>
      <c r="H2766" s="153"/>
      <c r="I2766" s="131"/>
      <c r="J2766" s="149"/>
      <c r="K2766" s="129"/>
    </row>
    <row r="2767" spans="1:11" hidden="1">
      <c r="A2767" s="131"/>
      <c r="B2767" s="103"/>
      <c r="C2767" s="169"/>
      <c r="D2767" s="152"/>
      <c r="E2767" s="145"/>
      <c r="F2767" s="152"/>
      <c r="G2767" s="152"/>
      <c r="H2767" s="153"/>
      <c r="I2767" s="131"/>
      <c r="J2767" s="149"/>
      <c r="K2767" s="129"/>
    </row>
    <row r="2768" spans="1:11" hidden="1">
      <c r="A2768" s="131"/>
      <c r="B2768" s="103"/>
      <c r="C2768" s="169"/>
      <c r="D2768" s="152"/>
      <c r="E2768" s="145"/>
      <c r="F2768" s="152"/>
      <c r="G2768" s="152"/>
      <c r="H2768" s="153"/>
      <c r="I2768" s="131"/>
      <c r="J2768" s="149"/>
      <c r="K2768" s="129"/>
    </row>
    <row r="2769" spans="1:11" ht="13.5" hidden="1" thickBot="1">
      <c r="A2769" s="127"/>
      <c r="B2769" s="124" t="s">
        <v>368</v>
      </c>
      <c r="C2769" s="170" t="s">
        <v>368</v>
      </c>
      <c r="D2769" s="126" t="s">
        <v>368</v>
      </c>
      <c r="E2769" s="146" t="s">
        <v>368</v>
      </c>
      <c r="F2769" s="126"/>
      <c r="G2769" s="126"/>
      <c r="H2769" s="153"/>
      <c r="I2769" s="131"/>
      <c r="J2769" s="149"/>
      <c r="K2769" s="129" t="s">
        <v>368</v>
      </c>
    </row>
    <row r="2770" spans="1:11" ht="13.5" hidden="1" thickBot="1">
      <c r="A2770" s="141"/>
      <c r="B2770" s="141"/>
      <c r="C2770" s="141"/>
      <c r="D2770" s="141"/>
      <c r="E2770" s="132" t="s">
        <v>375</v>
      </c>
      <c r="F2770" s="120"/>
      <c r="G2770" s="120"/>
      <c r="H2770" s="137"/>
      <c r="I2770" s="137"/>
      <c r="J2770" s="140"/>
      <c r="K2770" s="135">
        <f>SUM(K2764:K2768)</f>
        <v>9000</v>
      </c>
    </row>
    <row r="2771" spans="1:11" ht="13.5" hidden="1" thickBot="1">
      <c r="A2771" s="141"/>
      <c r="B2771" s="141"/>
      <c r="C2771" s="141"/>
      <c r="D2771" s="141"/>
      <c r="E2771" s="132" t="s">
        <v>376</v>
      </c>
      <c r="F2771" s="120"/>
      <c r="G2771" s="120"/>
      <c r="H2771" s="137"/>
      <c r="I2771" s="137"/>
      <c r="J2771" s="140"/>
      <c r="K2771" s="135">
        <f>K2770</f>
        <v>9000</v>
      </c>
    </row>
    <row r="2772" spans="1:11" hidden="1">
      <c r="A2772" s="141"/>
      <c r="B2772" s="141"/>
      <c r="C2772" s="141"/>
      <c r="D2772" s="141"/>
      <c r="E2772" s="119"/>
      <c r="F2772" s="119"/>
      <c r="G2772" s="119"/>
      <c r="H2772" s="119"/>
      <c r="I2772" s="119"/>
      <c r="J2772" s="119"/>
      <c r="K2772" s="119"/>
    </row>
    <row r="2773" spans="1:11" ht="13.5" hidden="1" thickBot="1">
      <c r="A2773" s="142" t="s">
        <v>26</v>
      </c>
      <c r="B2773" s="141"/>
      <c r="C2773" s="141"/>
      <c r="D2773" s="141"/>
      <c r="E2773" s="141"/>
      <c r="F2773" s="141"/>
      <c r="G2773" s="141"/>
      <c r="H2773" s="141"/>
      <c r="I2773" s="141"/>
      <c r="J2773" s="141"/>
      <c r="K2773" s="141"/>
    </row>
    <row r="2774" spans="1:11" ht="13.5" hidden="1" thickBot="1">
      <c r="A2774" s="104" t="s">
        <v>8</v>
      </c>
      <c r="B2774" s="596" t="s">
        <v>9</v>
      </c>
      <c r="C2774" s="596"/>
      <c r="D2774" s="597"/>
      <c r="E2774" s="598" t="s">
        <v>10</v>
      </c>
      <c r="F2774" s="599"/>
      <c r="G2774" s="600"/>
      <c r="H2774" s="599" t="s">
        <v>11</v>
      </c>
      <c r="I2774" s="604" t="s">
        <v>27</v>
      </c>
      <c r="J2774" s="599" t="s">
        <v>28</v>
      </c>
      <c r="K2774" s="604" t="s">
        <v>14</v>
      </c>
    </row>
    <row r="2775" spans="1:11" ht="13.5" hidden="1" thickBot="1">
      <c r="A2775" s="127" t="s">
        <v>15</v>
      </c>
      <c r="B2775" s="167" t="s">
        <v>16</v>
      </c>
      <c r="C2775" s="168" t="s">
        <v>17</v>
      </c>
      <c r="D2775" s="166" t="s">
        <v>18</v>
      </c>
      <c r="E2775" s="601"/>
      <c r="F2775" s="602"/>
      <c r="G2775" s="603"/>
      <c r="H2775" s="602"/>
      <c r="I2775" s="605"/>
      <c r="J2775" s="602"/>
      <c r="K2775" s="605"/>
    </row>
    <row r="2776" spans="1:11" hidden="1">
      <c r="A2776" s="104"/>
      <c r="B2776" s="103"/>
      <c r="C2776" s="169"/>
      <c r="D2776" s="152"/>
      <c r="E2776" s="145" t="str">
        <f>Salarios!$E$29</f>
        <v>Oficial de contrucción</v>
      </c>
      <c r="F2776" s="153"/>
      <c r="G2776" s="152"/>
      <c r="H2776" s="103" t="s">
        <v>178</v>
      </c>
      <c r="I2776" s="104">
        <v>3</v>
      </c>
      <c r="J2776" s="129">
        <f>Salarios!$H$29</f>
        <v>6036</v>
      </c>
      <c r="K2776" s="129">
        <f>J2776*I2776</f>
        <v>18108</v>
      </c>
    </row>
    <row r="2777" spans="1:11" hidden="1">
      <c r="A2777" s="131"/>
      <c r="B2777" s="103"/>
      <c r="C2777" s="169"/>
      <c r="D2777" s="152"/>
      <c r="E2777" s="145" t="str">
        <f>Salarios!$E$28</f>
        <v>Ayudante de construcción</v>
      </c>
      <c r="F2777" s="153"/>
      <c r="G2777" s="152"/>
      <c r="H2777" s="103" t="s">
        <v>178</v>
      </c>
      <c r="I2777" s="131">
        <v>3</v>
      </c>
      <c r="J2777" s="129">
        <f>Salarios!$H$28</f>
        <v>4311</v>
      </c>
      <c r="K2777" s="129">
        <f>J2777*I2777</f>
        <v>12933</v>
      </c>
    </row>
    <row r="2778" spans="1:11" hidden="1">
      <c r="A2778" s="131"/>
      <c r="B2778" s="103"/>
      <c r="C2778" s="169"/>
      <c r="D2778" s="152"/>
      <c r="E2778" s="145"/>
      <c r="F2778" s="153"/>
      <c r="G2778" s="152"/>
      <c r="H2778" s="103"/>
      <c r="I2778" s="131"/>
      <c r="J2778" s="129"/>
      <c r="K2778" s="129"/>
    </row>
    <row r="2779" spans="1:11" hidden="1">
      <c r="A2779" s="131"/>
      <c r="B2779" s="103" t="s">
        <v>368</v>
      </c>
      <c r="C2779" s="169" t="s">
        <v>368</v>
      </c>
      <c r="D2779" s="152" t="s">
        <v>368</v>
      </c>
      <c r="E2779" s="145" t="s">
        <v>368</v>
      </c>
      <c r="F2779" s="153"/>
      <c r="G2779" s="152"/>
      <c r="H2779" s="103" t="s">
        <v>368</v>
      </c>
      <c r="I2779" s="131"/>
      <c r="J2779" s="129" t="s">
        <v>368</v>
      </c>
      <c r="K2779" s="129" t="s">
        <v>368</v>
      </c>
    </row>
    <row r="2780" spans="1:11" hidden="1">
      <c r="A2780" s="131"/>
      <c r="B2780" s="103" t="s">
        <v>368</v>
      </c>
      <c r="C2780" s="169" t="s">
        <v>368</v>
      </c>
      <c r="D2780" s="152" t="s">
        <v>368</v>
      </c>
      <c r="E2780" s="145" t="s">
        <v>368</v>
      </c>
      <c r="F2780" s="153"/>
      <c r="G2780" s="152"/>
      <c r="H2780" s="103" t="s">
        <v>368</v>
      </c>
      <c r="I2780" s="131"/>
      <c r="J2780" s="129" t="s">
        <v>368</v>
      </c>
      <c r="K2780" s="129" t="s">
        <v>368</v>
      </c>
    </row>
    <row r="2781" spans="1:11" hidden="1">
      <c r="A2781" s="131"/>
      <c r="B2781" s="103" t="s">
        <v>368</v>
      </c>
      <c r="C2781" s="169" t="s">
        <v>368</v>
      </c>
      <c r="D2781" s="152" t="s">
        <v>368</v>
      </c>
      <c r="E2781" s="145" t="s">
        <v>368</v>
      </c>
      <c r="F2781" s="153"/>
      <c r="G2781" s="152"/>
      <c r="H2781" s="103" t="s">
        <v>368</v>
      </c>
      <c r="I2781" s="131"/>
      <c r="J2781" s="129" t="s">
        <v>368</v>
      </c>
      <c r="K2781" s="129" t="s">
        <v>368</v>
      </c>
    </row>
    <row r="2782" spans="1:11" hidden="1">
      <c r="A2782" s="131"/>
      <c r="B2782" s="103" t="s">
        <v>368</v>
      </c>
      <c r="C2782" s="169" t="s">
        <v>368</v>
      </c>
      <c r="D2782" s="152" t="s">
        <v>368</v>
      </c>
      <c r="E2782" s="145" t="s">
        <v>368</v>
      </c>
      <c r="F2782" s="153"/>
      <c r="G2782" s="152"/>
      <c r="H2782" s="103" t="s">
        <v>368</v>
      </c>
      <c r="I2782" s="131"/>
      <c r="J2782" s="129" t="s">
        <v>368</v>
      </c>
      <c r="K2782" s="129" t="s">
        <v>368</v>
      </c>
    </row>
    <row r="2783" spans="1:11" hidden="1">
      <c r="A2783" s="131"/>
      <c r="B2783" s="103" t="s">
        <v>368</v>
      </c>
      <c r="C2783" s="169" t="s">
        <v>368</v>
      </c>
      <c r="D2783" s="152" t="s">
        <v>368</v>
      </c>
      <c r="E2783" s="145" t="s">
        <v>368</v>
      </c>
      <c r="F2783" s="153"/>
      <c r="G2783" s="152"/>
      <c r="H2783" s="103" t="s">
        <v>368</v>
      </c>
      <c r="I2783" s="131"/>
      <c r="J2783" s="129" t="s">
        <v>368</v>
      </c>
      <c r="K2783" s="129" t="s">
        <v>368</v>
      </c>
    </row>
    <row r="2784" spans="1:11" hidden="1">
      <c r="A2784" s="131"/>
      <c r="B2784" s="103" t="s">
        <v>368</v>
      </c>
      <c r="C2784" s="169" t="s">
        <v>368</v>
      </c>
      <c r="D2784" s="152" t="s">
        <v>368</v>
      </c>
      <c r="E2784" s="145" t="s">
        <v>368</v>
      </c>
      <c r="F2784" s="153"/>
      <c r="G2784" s="152"/>
      <c r="H2784" s="103" t="s">
        <v>368</v>
      </c>
      <c r="I2784" s="131"/>
      <c r="J2784" s="129" t="s">
        <v>368</v>
      </c>
      <c r="K2784" s="129" t="s">
        <v>368</v>
      </c>
    </row>
    <row r="2785" spans="1:11" ht="13.5" hidden="1" thickBot="1">
      <c r="A2785" s="127"/>
      <c r="B2785" s="124" t="s">
        <v>368</v>
      </c>
      <c r="C2785" s="170" t="s">
        <v>368</v>
      </c>
      <c r="D2785" s="126" t="s">
        <v>368</v>
      </c>
      <c r="E2785" s="146" t="s">
        <v>368</v>
      </c>
      <c r="F2785" s="125"/>
      <c r="G2785" s="126"/>
      <c r="H2785" s="124" t="s">
        <v>368</v>
      </c>
      <c r="I2785" s="127"/>
      <c r="J2785" s="155" t="s">
        <v>368</v>
      </c>
      <c r="K2785" s="155" t="s">
        <v>368</v>
      </c>
    </row>
    <row r="2786" spans="1:11" ht="13.5" hidden="1" thickBot="1">
      <c r="A2786" s="141"/>
      <c r="B2786" s="141"/>
      <c r="C2786" s="141"/>
      <c r="D2786" s="141"/>
      <c r="E2786" s="132" t="s">
        <v>29</v>
      </c>
      <c r="F2786" s="120"/>
      <c r="G2786" s="120"/>
      <c r="H2786" s="120"/>
      <c r="I2786" s="120"/>
      <c r="J2786" s="134"/>
      <c r="K2786" s="155">
        <f>SUM(K2776:K2780)</f>
        <v>31041</v>
      </c>
    </row>
    <row r="2787" spans="1:11" ht="13.5" hidden="1" thickBot="1">
      <c r="A2787" s="141"/>
      <c r="B2787" s="141"/>
      <c r="C2787" s="141"/>
      <c r="D2787" s="141"/>
      <c r="E2787" s="132" t="s">
        <v>30</v>
      </c>
      <c r="F2787" s="120"/>
      <c r="G2787" s="120"/>
      <c r="H2787" s="137"/>
      <c r="I2787" s="137"/>
      <c r="J2787" s="140"/>
      <c r="K2787" s="135">
        <f>K2786</f>
        <v>31041</v>
      </c>
    </row>
    <row r="2788" spans="1:11" ht="13.5" hidden="1" thickBot="1">
      <c r="A2788" s="141"/>
      <c r="B2788" s="141"/>
      <c r="C2788" s="141"/>
      <c r="D2788" s="141"/>
      <c r="E2788" s="141"/>
      <c r="F2788" s="141"/>
      <c r="G2788" s="141"/>
      <c r="H2788" s="141"/>
      <c r="I2788" s="141"/>
      <c r="J2788" s="139"/>
      <c r="K2788" s="156"/>
    </row>
    <row r="2789" spans="1:11" ht="13.5" hidden="1" thickBot="1">
      <c r="A2789" s="141"/>
      <c r="B2789" s="141"/>
      <c r="C2789" s="141"/>
      <c r="D2789" s="141"/>
      <c r="E2789" s="174" t="s">
        <v>31</v>
      </c>
      <c r="F2789" s="175"/>
      <c r="G2789" s="175"/>
      <c r="H2789" s="175"/>
      <c r="I2789" s="175"/>
      <c r="J2789" s="612">
        <f>K2787+K2771+K2759+K2748</f>
        <v>191638.2</v>
      </c>
      <c r="K2789" s="613"/>
    </row>
    <row r="2790" spans="1:11" ht="13.5" hidden="1" thickBot="1">
      <c r="A2790" s="141"/>
      <c r="B2790" s="141"/>
      <c r="C2790" s="141"/>
      <c r="D2790" s="141"/>
      <c r="E2790" s="112" t="s">
        <v>32</v>
      </c>
      <c r="F2790" s="157"/>
      <c r="G2790" s="157"/>
      <c r="H2790" s="158">
        <v>0.35</v>
      </c>
      <c r="I2790" s="157"/>
      <c r="J2790" s="612">
        <f>J2789*0.3</f>
        <v>57491.46</v>
      </c>
      <c r="K2790" s="613"/>
    </row>
    <row r="2791" spans="1:11" ht="13.5" hidden="1" thickBot="1">
      <c r="A2791" s="141"/>
      <c r="B2791" s="141"/>
      <c r="C2791" s="141"/>
      <c r="D2791" s="141"/>
      <c r="E2791" s="160" t="s">
        <v>33</v>
      </c>
      <c r="F2791" s="161"/>
      <c r="G2791" s="161"/>
      <c r="H2791" s="161"/>
      <c r="I2791" s="161"/>
      <c r="J2791" s="612">
        <f>J2790+J2789</f>
        <v>249129.66</v>
      </c>
      <c r="K2791" s="613"/>
    </row>
    <row r="2792" spans="1:11" ht="13.5" hidden="1" thickBot="1"/>
    <row r="2793" spans="1:11" ht="18" hidden="1">
      <c r="A2793" s="630"/>
      <c r="B2793" s="631"/>
      <c r="C2793" s="632"/>
      <c r="D2793" s="639" t="s">
        <v>0</v>
      </c>
      <c r="E2793" s="640"/>
      <c r="F2793" s="640"/>
      <c r="G2793" s="640"/>
      <c r="H2793" s="640"/>
      <c r="I2793" s="640"/>
      <c r="J2793" s="640"/>
      <c r="K2793" s="640"/>
    </row>
    <row r="2794" spans="1:11" ht="13.5" hidden="1" thickBot="1">
      <c r="A2794" s="633"/>
      <c r="B2794" s="634"/>
      <c r="C2794" s="635"/>
      <c r="D2794" s="106"/>
      <c r="E2794" s="107"/>
      <c r="F2794" s="107"/>
      <c r="G2794" s="107"/>
      <c r="H2794" s="107"/>
      <c r="I2794" s="107"/>
      <c r="J2794" s="107"/>
      <c r="K2794" s="107"/>
    </row>
    <row r="2795" spans="1:11" ht="15" hidden="1" thickBot="1">
      <c r="A2795" s="633"/>
      <c r="B2795" s="634"/>
      <c r="C2795" s="635"/>
      <c r="D2795" s="641" t="str">
        <f>D2727</f>
        <v>MUNICIPIO DE RIONEGRO</v>
      </c>
      <c r="E2795" s="642"/>
      <c r="F2795" s="642"/>
      <c r="G2795" s="642"/>
      <c r="H2795" s="642"/>
      <c r="I2795" s="642"/>
      <c r="J2795" s="643"/>
      <c r="K2795" s="108" t="s">
        <v>1</v>
      </c>
    </row>
    <row r="2796" spans="1:11" ht="13.5" hidden="1" thickBot="1">
      <c r="A2796" s="636"/>
      <c r="B2796" s="637"/>
      <c r="C2796" s="638"/>
      <c r="D2796" s="644" t="str">
        <f>D2728</f>
        <v xml:space="preserve">REPOSICION SISTEMA DE ACUEDUCTO  CORREGIMIENTO LLANO DE PALMAS
</v>
      </c>
      <c r="E2796" s="645"/>
      <c r="F2796" s="645"/>
      <c r="G2796" s="645"/>
      <c r="H2796" s="645"/>
      <c r="I2796" s="645"/>
      <c r="J2796" s="646"/>
      <c r="K2796" s="109" t="str">
        <f>K2727</f>
        <v>FECHA</v>
      </c>
    </row>
    <row r="2797" spans="1:11" ht="13.5" hidden="1" thickBot="1">
      <c r="A2797" s="647" t="s">
        <v>233</v>
      </c>
      <c r="B2797" s="626"/>
      <c r="C2797" s="624">
        <f>'[8]APU''s'!C6074</f>
        <v>0</v>
      </c>
      <c r="D2797" s="624"/>
      <c r="E2797" s="624"/>
      <c r="F2797" s="624"/>
      <c r="G2797" s="625"/>
      <c r="H2797" s="626"/>
      <c r="I2797" s="626"/>
      <c r="J2797" s="163"/>
      <c r="K2797" s="111" t="s">
        <v>3</v>
      </c>
    </row>
    <row r="2798" spans="1:11" ht="13.5" hidden="1" thickBot="1">
      <c r="A2798" s="112" t="s">
        <v>4</v>
      </c>
      <c r="B2798" s="627"/>
      <c r="C2798" s="628"/>
      <c r="D2798" s="112" t="s">
        <v>5</v>
      </c>
      <c r="E2798" s="114"/>
      <c r="F2798" s="115" t="e">
        <f>Resumen!#REF!</f>
        <v>#REF!</v>
      </c>
      <c r="G2798" s="114"/>
      <c r="H2798" s="114"/>
      <c r="I2798" s="114"/>
      <c r="J2798" s="116"/>
      <c r="K2798" s="164" t="s">
        <v>3</v>
      </c>
    </row>
    <row r="2799" spans="1:11" hidden="1">
      <c r="A2799" s="117"/>
      <c r="B2799" s="117"/>
      <c r="C2799" s="117"/>
      <c r="D2799" s="117"/>
      <c r="E2799" s="117"/>
      <c r="F2799" s="117"/>
      <c r="G2799" s="117"/>
      <c r="H2799" s="117"/>
      <c r="I2799" s="117"/>
      <c r="J2799" s="117"/>
      <c r="K2799" s="117"/>
    </row>
    <row r="2800" spans="1:11" ht="13.5" hidden="1" thickBot="1">
      <c r="A2800" s="165" t="s">
        <v>7</v>
      </c>
      <c r="B2800" s="120"/>
      <c r="C2800" s="120"/>
      <c r="D2800" s="120"/>
      <c r="E2800" s="120"/>
      <c r="F2800" s="120"/>
      <c r="G2800" s="120"/>
      <c r="H2800" s="120"/>
      <c r="I2800" s="120"/>
      <c r="J2800" s="120"/>
      <c r="K2800" s="120"/>
    </row>
    <row r="2801" spans="1:11" ht="13.5" hidden="1" thickBot="1">
      <c r="A2801" s="104" t="s">
        <v>8</v>
      </c>
      <c r="B2801" s="596" t="s">
        <v>9</v>
      </c>
      <c r="C2801" s="596"/>
      <c r="D2801" s="597"/>
      <c r="E2801" s="598" t="s">
        <v>10</v>
      </c>
      <c r="F2801" s="599"/>
      <c r="G2801" s="600"/>
      <c r="H2801" s="599" t="s">
        <v>11</v>
      </c>
      <c r="I2801" s="604" t="s">
        <v>12</v>
      </c>
      <c r="J2801" s="599" t="s">
        <v>13</v>
      </c>
      <c r="K2801" s="604" t="s">
        <v>14</v>
      </c>
    </row>
    <row r="2802" spans="1:11" ht="13.5" hidden="1" thickBot="1">
      <c r="A2802" s="127" t="s">
        <v>15</v>
      </c>
      <c r="B2802" s="167" t="s">
        <v>16</v>
      </c>
      <c r="C2802" s="168" t="s">
        <v>17</v>
      </c>
      <c r="D2802" s="166" t="s">
        <v>18</v>
      </c>
      <c r="E2802" s="601"/>
      <c r="F2802" s="602"/>
      <c r="G2802" s="603"/>
      <c r="H2802" s="602"/>
      <c r="I2802" s="605"/>
      <c r="J2802" s="602"/>
      <c r="K2802" s="605"/>
    </row>
    <row r="2803" spans="1:11" hidden="1">
      <c r="A2803" s="104">
        <v>59</v>
      </c>
      <c r="B2803" s="103">
        <v>2</v>
      </c>
      <c r="C2803" s="169">
        <v>59</v>
      </c>
      <c r="D2803" s="152">
        <v>1</v>
      </c>
      <c r="E2803" s="194" t="s">
        <v>466</v>
      </c>
      <c r="F2803" s="153"/>
      <c r="G2803" s="152"/>
      <c r="H2803" s="103" t="s">
        <v>94</v>
      </c>
      <c r="I2803" s="104">
        <v>1</v>
      </c>
      <c r="J2803" s="129">
        <v>17400</v>
      </c>
      <c r="K2803" s="129">
        <f>J2803*I2803</f>
        <v>17400</v>
      </c>
    </row>
    <row r="2804" spans="1:11" hidden="1">
      <c r="A2804" s="131"/>
      <c r="B2804" s="103"/>
      <c r="C2804" s="169"/>
      <c r="D2804" s="152"/>
      <c r="E2804" s="193" t="s">
        <v>467</v>
      </c>
      <c r="F2804" s="153"/>
      <c r="G2804" s="152"/>
      <c r="H2804" s="103" t="s">
        <v>94</v>
      </c>
      <c r="I2804" s="131">
        <v>2</v>
      </c>
      <c r="J2804" s="129">
        <v>1300</v>
      </c>
      <c r="K2804" s="129">
        <f>J2804*I2804</f>
        <v>2600</v>
      </c>
    </row>
    <row r="2805" spans="1:11" hidden="1">
      <c r="A2805" s="131"/>
      <c r="B2805" s="103"/>
      <c r="C2805" s="169"/>
      <c r="D2805" s="152"/>
      <c r="E2805" s="193" t="s">
        <v>468</v>
      </c>
      <c r="F2805" s="153"/>
      <c r="G2805" s="152"/>
      <c r="H2805" s="103" t="s">
        <v>94</v>
      </c>
      <c r="I2805" s="131">
        <v>1</v>
      </c>
      <c r="J2805" s="129">
        <v>80700</v>
      </c>
      <c r="K2805" s="129">
        <f>J2805*I2805</f>
        <v>80700</v>
      </c>
    </row>
    <row r="2806" spans="1:11" hidden="1">
      <c r="A2806" s="131"/>
      <c r="B2806" s="103"/>
      <c r="C2806" s="169"/>
      <c r="D2806" s="152"/>
      <c r="E2806" s="193" t="s">
        <v>469</v>
      </c>
      <c r="F2806" s="153"/>
      <c r="G2806" s="152"/>
      <c r="H2806" s="103" t="s">
        <v>94</v>
      </c>
      <c r="I2806" s="131">
        <v>1</v>
      </c>
      <c r="J2806" s="129">
        <v>90000</v>
      </c>
      <c r="K2806" s="129">
        <f>J2806*I2806</f>
        <v>90000</v>
      </c>
    </row>
    <row r="2807" spans="1:11" hidden="1">
      <c r="A2807" s="131"/>
      <c r="B2807" s="103" t="s">
        <v>368</v>
      </c>
      <c r="C2807" s="169" t="s">
        <v>368</v>
      </c>
      <c r="D2807" s="152" t="s">
        <v>368</v>
      </c>
      <c r="E2807" s="193" t="s">
        <v>470</v>
      </c>
      <c r="F2807" s="153"/>
      <c r="G2807" s="152"/>
      <c r="H2807" s="103" t="s">
        <v>94</v>
      </c>
      <c r="I2807" s="131">
        <v>1</v>
      </c>
      <c r="J2807" s="129">
        <v>16000</v>
      </c>
      <c r="K2807" s="129">
        <f>J2807*I2807</f>
        <v>16000</v>
      </c>
    </row>
    <row r="2808" spans="1:11" hidden="1">
      <c r="A2808" s="131"/>
      <c r="B2808" s="103" t="s">
        <v>368</v>
      </c>
      <c r="C2808" s="169" t="s">
        <v>368</v>
      </c>
      <c r="D2808" s="152" t="s">
        <v>368</v>
      </c>
      <c r="E2808" s="193"/>
      <c r="F2808" s="153"/>
      <c r="G2808" s="152"/>
      <c r="H2808" s="103"/>
      <c r="I2808" s="131"/>
      <c r="J2808" s="129"/>
      <c r="K2808" s="129"/>
    </row>
    <row r="2809" spans="1:11" hidden="1">
      <c r="A2809" s="131"/>
      <c r="B2809" s="103" t="s">
        <v>368</v>
      </c>
      <c r="C2809" s="169" t="s">
        <v>368</v>
      </c>
      <c r="D2809" s="152" t="s">
        <v>368</v>
      </c>
      <c r="E2809" s="145" t="s">
        <v>368</v>
      </c>
      <c r="F2809" s="153"/>
      <c r="G2809" s="152"/>
      <c r="H2809" s="103" t="s">
        <v>368</v>
      </c>
      <c r="I2809" s="131"/>
      <c r="J2809" s="129" t="s">
        <v>368</v>
      </c>
      <c r="K2809" s="129" t="s">
        <v>368</v>
      </c>
    </row>
    <row r="2810" spans="1:11" hidden="1">
      <c r="A2810" s="131"/>
      <c r="B2810" s="103" t="s">
        <v>368</v>
      </c>
      <c r="C2810" s="169" t="s">
        <v>368</v>
      </c>
      <c r="D2810" s="152" t="s">
        <v>368</v>
      </c>
      <c r="E2810" s="145" t="s">
        <v>368</v>
      </c>
      <c r="F2810" s="153"/>
      <c r="G2810" s="152"/>
      <c r="H2810" s="103" t="s">
        <v>368</v>
      </c>
      <c r="I2810" s="131"/>
      <c r="J2810" s="129" t="s">
        <v>368</v>
      </c>
      <c r="K2810" s="129" t="s">
        <v>368</v>
      </c>
    </row>
    <row r="2811" spans="1:11" hidden="1">
      <c r="A2811" s="131"/>
      <c r="B2811" s="103" t="s">
        <v>368</v>
      </c>
      <c r="C2811" s="169" t="s">
        <v>368</v>
      </c>
      <c r="D2811" s="152" t="s">
        <v>368</v>
      </c>
      <c r="E2811" s="145" t="s">
        <v>368</v>
      </c>
      <c r="F2811" s="153"/>
      <c r="G2811" s="152"/>
      <c r="H2811" s="103" t="s">
        <v>368</v>
      </c>
      <c r="I2811" s="131"/>
      <c r="J2811" s="129" t="s">
        <v>368</v>
      </c>
      <c r="K2811" s="129" t="s">
        <v>368</v>
      </c>
    </row>
    <row r="2812" spans="1:11" ht="13.5" hidden="1" thickBot="1">
      <c r="A2812" s="127"/>
      <c r="B2812" s="124" t="s">
        <v>368</v>
      </c>
      <c r="C2812" s="170" t="s">
        <v>368</v>
      </c>
      <c r="D2812" s="126" t="s">
        <v>368</v>
      </c>
      <c r="E2812" s="146" t="s">
        <v>368</v>
      </c>
      <c r="F2812" s="125"/>
      <c r="G2812" s="126"/>
      <c r="H2812" s="124" t="s">
        <v>368</v>
      </c>
      <c r="I2812" s="127"/>
      <c r="J2812" s="155" t="s">
        <v>368</v>
      </c>
      <c r="K2812" s="155" t="s">
        <v>368</v>
      </c>
    </row>
    <row r="2813" spans="1:11" ht="13.5" hidden="1" thickBot="1">
      <c r="A2813" s="119"/>
      <c r="B2813" s="119"/>
      <c r="C2813" s="119"/>
      <c r="D2813" s="119"/>
      <c r="E2813" s="130" t="s">
        <v>19</v>
      </c>
      <c r="F2813" s="119"/>
      <c r="G2813" s="119"/>
      <c r="H2813" s="120"/>
      <c r="I2813" s="120"/>
      <c r="J2813" s="134"/>
      <c r="K2813" s="155">
        <f>SUM(K2803:K2807)</f>
        <v>206700</v>
      </c>
    </row>
    <row r="2814" spans="1:11" ht="13.5" hidden="1" thickBot="1">
      <c r="A2814" s="119"/>
      <c r="B2814" s="119"/>
      <c r="C2814" s="119"/>
      <c r="D2814" s="119"/>
      <c r="E2814" s="136" t="s">
        <v>20</v>
      </c>
      <c r="F2814" s="137"/>
      <c r="G2814" s="137"/>
      <c r="H2814" s="137"/>
      <c r="I2814" s="138">
        <v>0.05</v>
      </c>
      <c r="J2814" s="139"/>
      <c r="K2814" s="135">
        <f>K2813*0.05</f>
        <v>10335</v>
      </c>
    </row>
    <row r="2815" spans="1:11" ht="13.5" hidden="1" thickBot="1">
      <c r="A2815" s="119"/>
      <c r="B2815" s="141"/>
      <c r="C2815" s="141"/>
      <c r="D2815" s="141"/>
      <c r="E2815" s="132" t="s">
        <v>21</v>
      </c>
      <c r="F2815" s="120"/>
      <c r="G2815" s="120"/>
      <c r="H2815" s="137"/>
      <c r="I2815" s="137"/>
      <c r="J2815" s="140"/>
      <c r="K2815" s="135">
        <f>K2814+K2813</f>
        <v>217035</v>
      </c>
    </row>
    <row r="2816" spans="1:11" ht="13.5" hidden="1" thickBot="1">
      <c r="A2816" s="119"/>
      <c r="B2816" s="141"/>
      <c r="C2816" s="141"/>
      <c r="D2816" s="141"/>
      <c r="E2816" s="132" t="s">
        <v>22</v>
      </c>
      <c r="F2816" s="120"/>
      <c r="G2816" s="120"/>
      <c r="H2816" s="137"/>
      <c r="I2816" s="137"/>
      <c r="J2816" s="140"/>
      <c r="K2816" s="135">
        <f>K2815</f>
        <v>217035</v>
      </c>
    </row>
    <row r="2817" spans="1:11" hidden="1">
      <c r="A2817" s="119"/>
      <c r="B2817" s="141"/>
      <c r="C2817" s="141"/>
      <c r="D2817" s="141"/>
      <c r="E2817" s="141"/>
      <c r="F2817" s="141"/>
      <c r="G2817" s="141"/>
      <c r="H2817" s="141"/>
      <c r="I2817" s="141"/>
      <c r="J2817" s="141"/>
      <c r="K2817" s="141"/>
    </row>
    <row r="2818" spans="1:11" ht="13.5" hidden="1" thickBot="1">
      <c r="A2818" s="142" t="s">
        <v>369</v>
      </c>
      <c r="B2818" s="141"/>
      <c r="C2818" s="141"/>
      <c r="D2818" s="141"/>
      <c r="E2818" s="141"/>
      <c r="F2818" s="141"/>
      <c r="G2818" s="141"/>
      <c r="H2818" s="141"/>
      <c r="I2818" s="141"/>
      <c r="J2818" s="141"/>
      <c r="K2818" s="141"/>
    </row>
    <row r="2819" spans="1:11" ht="13.5" hidden="1" thickBot="1">
      <c r="A2819" s="104" t="s">
        <v>8</v>
      </c>
      <c r="B2819" s="596" t="s">
        <v>9</v>
      </c>
      <c r="C2819" s="596"/>
      <c r="D2819" s="597"/>
      <c r="E2819" s="598" t="s">
        <v>10</v>
      </c>
      <c r="F2819" s="599"/>
      <c r="G2819" s="600"/>
      <c r="H2819" s="599" t="s">
        <v>11</v>
      </c>
      <c r="I2819" s="604" t="s">
        <v>12</v>
      </c>
      <c r="J2819" s="599" t="s">
        <v>13</v>
      </c>
      <c r="K2819" s="604" t="s">
        <v>14</v>
      </c>
    </row>
    <row r="2820" spans="1:11" ht="13.5" hidden="1" thickBot="1">
      <c r="A2820" s="127" t="s">
        <v>15</v>
      </c>
      <c r="B2820" s="167" t="s">
        <v>16</v>
      </c>
      <c r="C2820" s="168" t="s">
        <v>17</v>
      </c>
      <c r="D2820" s="166" t="s">
        <v>18</v>
      </c>
      <c r="E2820" s="601"/>
      <c r="F2820" s="602"/>
      <c r="G2820" s="603"/>
      <c r="H2820" s="602"/>
      <c r="I2820" s="605"/>
      <c r="J2820" s="602"/>
      <c r="K2820" s="605"/>
    </row>
    <row r="2821" spans="1:11" hidden="1">
      <c r="A2821" s="104"/>
      <c r="B2821" s="103"/>
      <c r="C2821" s="169"/>
      <c r="D2821" s="152"/>
      <c r="E2821" s="145" t="s">
        <v>80</v>
      </c>
      <c r="F2821" s="153"/>
      <c r="G2821" s="152"/>
      <c r="H2821" s="103" t="s">
        <v>83</v>
      </c>
      <c r="I2821" s="104">
        <v>4</v>
      </c>
      <c r="J2821" s="129">
        <v>1500</v>
      </c>
      <c r="K2821" s="129">
        <f>J2821*I2821</f>
        <v>6000</v>
      </c>
    </row>
    <row r="2822" spans="1:11" hidden="1">
      <c r="A2822" s="131"/>
      <c r="B2822" s="103" t="s">
        <v>368</v>
      </c>
      <c r="C2822" s="169" t="s">
        <v>368</v>
      </c>
      <c r="D2822" s="152" t="s">
        <v>368</v>
      </c>
      <c r="E2822" s="145" t="s">
        <v>368</v>
      </c>
      <c r="F2822" s="153"/>
      <c r="G2822" s="152"/>
      <c r="H2822" s="103" t="s">
        <v>368</v>
      </c>
      <c r="I2822" s="131"/>
      <c r="J2822" s="129" t="s">
        <v>368</v>
      </c>
      <c r="K2822" s="129" t="s">
        <v>368</v>
      </c>
    </row>
    <row r="2823" spans="1:11" hidden="1">
      <c r="A2823" s="131"/>
      <c r="B2823" s="103" t="s">
        <v>368</v>
      </c>
      <c r="C2823" s="169" t="s">
        <v>368</v>
      </c>
      <c r="D2823" s="152" t="s">
        <v>368</v>
      </c>
      <c r="E2823" s="145" t="s">
        <v>368</v>
      </c>
      <c r="F2823" s="153"/>
      <c r="G2823" s="152"/>
      <c r="H2823" s="103" t="s">
        <v>368</v>
      </c>
      <c r="I2823" s="131"/>
      <c r="J2823" s="129" t="s">
        <v>368</v>
      </c>
      <c r="K2823" s="129" t="s">
        <v>368</v>
      </c>
    </row>
    <row r="2824" spans="1:11" hidden="1">
      <c r="A2824" s="131"/>
      <c r="B2824" s="103" t="s">
        <v>368</v>
      </c>
      <c r="C2824" s="169" t="s">
        <v>368</v>
      </c>
      <c r="D2824" s="152" t="s">
        <v>368</v>
      </c>
      <c r="E2824" s="145" t="s">
        <v>368</v>
      </c>
      <c r="F2824" s="153"/>
      <c r="G2824" s="152"/>
      <c r="H2824" s="103" t="s">
        <v>368</v>
      </c>
      <c r="I2824" s="131"/>
      <c r="J2824" s="129" t="s">
        <v>368</v>
      </c>
      <c r="K2824" s="129" t="s">
        <v>368</v>
      </c>
    </row>
    <row r="2825" spans="1:11" ht="13.5" hidden="1" thickBot="1">
      <c r="A2825" s="127"/>
      <c r="B2825" s="124" t="s">
        <v>368</v>
      </c>
      <c r="C2825" s="170" t="s">
        <v>368</v>
      </c>
      <c r="D2825" s="126" t="s">
        <v>368</v>
      </c>
      <c r="E2825" s="146" t="s">
        <v>368</v>
      </c>
      <c r="F2825" s="125"/>
      <c r="G2825" s="126"/>
      <c r="H2825" s="124" t="s">
        <v>368</v>
      </c>
      <c r="I2825" s="127"/>
      <c r="J2825" s="129" t="s">
        <v>368</v>
      </c>
      <c r="K2825" s="129" t="s">
        <v>368</v>
      </c>
    </row>
    <row r="2826" spans="1:11" ht="13.5" hidden="1" thickBot="1">
      <c r="A2826" s="141"/>
      <c r="B2826" s="141"/>
      <c r="C2826" s="141"/>
      <c r="D2826" s="141"/>
      <c r="E2826" s="132" t="s">
        <v>380</v>
      </c>
      <c r="F2826" s="120"/>
      <c r="G2826" s="120"/>
      <c r="H2826" s="120"/>
      <c r="I2826" s="120"/>
      <c r="J2826" s="140"/>
      <c r="K2826" s="135">
        <f>SUM(K2821:K2825)</f>
        <v>6000</v>
      </c>
    </row>
    <row r="2827" spans="1:11" ht="13.5" hidden="1" thickBot="1">
      <c r="A2827" s="141"/>
      <c r="B2827" s="141"/>
      <c r="C2827" s="141"/>
      <c r="D2827" s="141"/>
      <c r="E2827" s="132" t="s">
        <v>370</v>
      </c>
      <c r="F2827" s="120"/>
      <c r="G2827" s="120"/>
      <c r="H2827" s="137"/>
      <c r="I2827" s="137"/>
      <c r="J2827" s="140"/>
      <c r="K2827" s="135">
        <f>K2826</f>
        <v>6000</v>
      </c>
    </row>
    <row r="2828" spans="1:11" hidden="1">
      <c r="A2828" s="141"/>
      <c r="B2828" s="141"/>
      <c r="C2828" s="141"/>
      <c r="D2828" s="141"/>
      <c r="E2828" s="119"/>
      <c r="F2828" s="119"/>
      <c r="G2828" s="119"/>
      <c r="H2828" s="119"/>
      <c r="I2828" s="119"/>
      <c r="J2828" s="148"/>
      <c r="K2828" s="149"/>
    </row>
    <row r="2829" spans="1:11" ht="13.5" hidden="1" thickBot="1">
      <c r="A2829" s="142" t="s">
        <v>371</v>
      </c>
      <c r="B2829" s="141"/>
      <c r="C2829" s="141"/>
      <c r="D2829" s="141"/>
      <c r="E2829" s="141"/>
      <c r="F2829" s="141"/>
      <c r="G2829" s="141"/>
      <c r="H2829" s="141"/>
      <c r="I2829" s="141"/>
      <c r="J2829" s="141"/>
      <c r="K2829" s="141"/>
    </row>
    <row r="2830" spans="1:11" ht="13.5" hidden="1" thickBot="1">
      <c r="A2830" s="104" t="s">
        <v>8</v>
      </c>
      <c r="B2830" s="596" t="s">
        <v>9</v>
      </c>
      <c r="C2830" s="596"/>
      <c r="D2830" s="597"/>
      <c r="E2830" s="598" t="s">
        <v>10</v>
      </c>
      <c r="F2830" s="600"/>
      <c r="G2830" s="622" t="s">
        <v>372</v>
      </c>
      <c r="H2830" s="604" t="s">
        <v>373</v>
      </c>
      <c r="I2830" s="604" t="s">
        <v>374</v>
      </c>
      <c r="J2830" s="604" t="s">
        <v>28</v>
      </c>
      <c r="K2830" s="604" t="s">
        <v>13</v>
      </c>
    </row>
    <row r="2831" spans="1:11" ht="13.5" hidden="1" thickBot="1">
      <c r="A2831" s="127" t="s">
        <v>15</v>
      </c>
      <c r="B2831" s="167" t="s">
        <v>16</v>
      </c>
      <c r="C2831" s="168" t="s">
        <v>17</v>
      </c>
      <c r="D2831" s="166" t="s">
        <v>18</v>
      </c>
      <c r="E2831" s="601"/>
      <c r="F2831" s="603"/>
      <c r="G2831" s="629"/>
      <c r="H2831" s="605"/>
      <c r="I2831" s="605"/>
      <c r="J2831" s="605"/>
      <c r="K2831" s="605"/>
    </row>
    <row r="2832" spans="1:11" hidden="1">
      <c r="A2832" s="104"/>
      <c r="B2832" s="121"/>
      <c r="C2832" s="171"/>
      <c r="D2832" s="123"/>
      <c r="E2832" s="145" t="s">
        <v>421</v>
      </c>
      <c r="F2832" s="123"/>
      <c r="G2832" s="123">
        <v>40</v>
      </c>
      <c r="H2832" s="122">
        <v>15</v>
      </c>
      <c r="I2832" s="104">
        <f>H2832*G2832</f>
        <v>600</v>
      </c>
      <c r="J2832" s="172">
        <v>15</v>
      </c>
      <c r="K2832" s="129">
        <f>J2832*I2832</f>
        <v>9000</v>
      </c>
    </row>
    <row r="2833" spans="1:11" hidden="1">
      <c r="A2833" s="131"/>
      <c r="B2833" s="103"/>
      <c r="C2833" s="169"/>
      <c r="D2833" s="152"/>
      <c r="E2833" s="145"/>
      <c r="F2833" s="152"/>
      <c r="G2833" s="152"/>
      <c r="H2833" s="153"/>
      <c r="I2833" s="131"/>
      <c r="J2833" s="149"/>
      <c r="K2833" s="129"/>
    </row>
    <row r="2834" spans="1:11" hidden="1">
      <c r="A2834" s="131"/>
      <c r="B2834" s="103"/>
      <c r="C2834" s="169"/>
      <c r="D2834" s="152"/>
      <c r="E2834" s="145"/>
      <c r="F2834" s="152"/>
      <c r="G2834" s="152"/>
      <c r="H2834" s="153"/>
      <c r="I2834" s="131"/>
      <c r="J2834" s="149"/>
      <c r="K2834" s="129"/>
    </row>
    <row r="2835" spans="1:11" hidden="1">
      <c r="A2835" s="131"/>
      <c r="B2835" s="103"/>
      <c r="C2835" s="169"/>
      <c r="D2835" s="152"/>
      <c r="E2835" s="145"/>
      <c r="F2835" s="152"/>
      <c r="G2835" s="152"/>
      <c r="H2835" s="153"/>
      <c r="I2835" s="131"/>
      <c r="J2835" s="149"/>
      <c r="K2835" s="129"/>
    </row>
    <row r="2836" spans="1:11" hidden="1">
      <c r="A2836" s="131"/>
      <c r="B2836" s="103"/>
      <c r="C2836" s="169"/>
      <c r="D2836" s="152"/>
      <c r="E2836" s="145"/>
      <c r="F2836" s="152"/>
      <c r="G2836" s="152"/>
      <c r="H2836" s="153"/>
      <c r="I2836" s="131"/>
      <c r="J2836" s="149"/>
      <c r="K2836" s="129"/>
    </row>
    <row r="2837" spans="1:11" ht="13.5" hidden="1" thickBot="1">
      <c r="A2837" s="127"/>
      <c r="B2837" s="124" t="s">
        <v>368</v>
      </c>
      <c r="C2837" s="170" t="s">
        <v>368</v>
      </c>
      <c r="D2837" s="126" t="s">
        <v>368</v>
      </c>
      <c r="E2837" s="146" t="s">
        <v>368</v>
      </c>
      <c r="F2837" s="126"/>
      <c r="G2837" s="126"/>
      <c r="H2837" s="153"/>
      <c r="I2837" s="131"/>
      <c r="J2837" s="149"/>
      <c r="K2837" s="129" t="s">
        <v>368</v>
      </c>
    </row>
    <row r="2838" spans="1:11" ht="13.5" hidden="1" thickBot="1">
      <c r="A2838" s="141"/>
      <c r="B2838" s="141"/>
      <c r="C2838" s="141"/>
      <c r="D2838" s="141"/>
      <c r="E2838" s="132" t="s">
        <v>375</v>
      </c>
      <c r="F2838" s="120"/>
      <c r="G2838" s="120"/>
      <c r="H2838" s="137"/>
      <c r="I2838" s="137"/>
      <c r="J2838" s="140"/>
      <c r="K2838" s="135">
        <f>SUM(K2832:K2836)</f>
        <v>9000</v>
      </c>
    </row>
    <row r="2839" spans="1:11" ht="13.5" hidden="1" thickBot="1">
      <c r="A2839" s="141"/>
      <c r="B2839" s="141"/>
      <c r="C2839" s="141"/>
      <c r="D2839" s="141"/>
      <c r="E2839" s="132" t="s">
        <v>376</v>
      </c>
      <c r="F2839" s="120"/>
      <c r="G2839" s="120"/>
      <c r="H2839" s="137"/>
      <c r="I2839" s="137"/>
      <c r="J2839" s="140"/>
      <c r="K2839" s="135">
        <f>K2838</f>
        <v>9000</v>
      </c>
    </row>
    <row r="2840" spans="1:11" hidden="1">
      <c r="A2840" s="141"/>
      <c r="B2840" s="141"/>
      <c r="C2840" s="141"/>
      <c r="D2840" s="141"/>
      <c r="E2840" s="119"/>
      <c r="F2840" s="119"/>
      <c r="G2840" s="119"/>
      <c r="H2840" s="119"/>
      <c r="I2840" s="119"/>
      <c r="J2840" s="119"/>
      <c r="K2840" s="119"/>
    </row>
    <row r="2841" spans="1:11" ht="13.5" hidden="1" thickBot="1">
      <c r="A2841" s="142" t="s">
        <v>26</v>
      </c>
      <c r="B2841" s="141"/>
      <c r="C2841" s="141"/>
      <c r="D2841" s="141"/>
      <c r="E2841" s="141"/>
      <c r="F2841" s="141"/>
      <c r="G2841" s="141"/>
      <c r="H2841" s="141"/>
      <c r="I2841" s="141"/>
      <c r="J2841" s="141"/>
      <c r="K2841" s="141"/>
    </row>
    <row r="2842" spans="1:11" ht="13.5" hidden="1" thickBot="1">
      <c r="A2842" s="104" t="s">
        <v>8</v>
      </c>
      <c r="B2842" s="596" t="s">
        <v>9</v>
      </c>
      <c r="C2842" s="596"/>
      <c r="D2842" s="597"/>
      <c r="E2842" s="598" t="s">
        <v>10</v>
      </c>
      <c r="F2842" s="599"/>
      <c r="G2842" s="600"/>
      <c r="H2842" s="599" t="s">
        <v>11</v>
      </c>
      <c r="I2842" s="604" t="s">
        <v>27</v>
      </c>
      <c r="J2842" s="599" t="s">
        <v>28</v>
      </c>
      <c r="K2842" s="604" t="s">
        <v>14</v>
      </c>
    </row>
    <row r="2843" spans="1:11" ht="13.5" hidden="1" thickBot="1">
      <c r="A2843" s="127" t="s">
        <v>15</v>
      </c>
      <c r="B2843" s="167" t="s">
        <v>16</v>
      </c>
      <c r="C2843" s="168" t="s">
        <v>17</v>
      </c>
      <c r="D2843" s="166" t="s">
        <v>18</v>
      </c>
      <c r="E2843" s="601"/>
      <c r="F2843" s="602"/>
      <c r="G2843" s="603"/>
      <c r="H2843" s="602"/>
      <c r="I2843" s="605"/>
      <c r="J2843" s="602"/>
      <c r="K2843" s="605"/>
    </row>
    <row r="2844" spans="1:11" hidden="1">
      <c r="A2844" s="104"/>
      <c r="B2844" s="103"/>
      <c r="C2844" s="169"/>
      <c r="D2844" s="152"/>
      <c r="E2844" s="145" t="str">
        <f>Salarios!$E$29</f>
        <v>Oficial de contrucción</v>
      </c>
      <c r="F2844" s="153"/>
      <c r="G2844" s="152"/>
      <c r="H2844" s="103" t="s">
        <v>178</v>
      </c>
      <c r="I2844" s="104">
        <v>10</v>
      </c>
      <c r="J2844" s="129">
        <f>Salarios!$H$29</f>
        <v>6036</v>
      </c>
      <c r="K2844" s="129">
        <f>J2844*I2844</f>
        <v>60360</v>
      </c>
    </row>
    <row r="2845" spans="1:11" hidden="1">
      <c r="A2845" s="131"/>
      <c r="B2845" s="103"/>
      <c r="C2845" s="169"/>
      <c r="D2845" s="152"/>
      <c r="E2845" s="145" t="str">
        <f>Salarios!$E$28</f>
        <v>Ayudante de construcción</v>
      </c>
      <c r="F2845" s="153"/>
      <c r="G2845" s="152"/>
      <c r="H2845" s="103" t="s">
        <v>178</v>
      </c>
      <c r="I2845" s="131">
        <v>10</v>
      </c>
      <c r="J2845" s="129">
        <f>Salarios!$H$28*2</f>
        <v>8622</v>
      </c>
      <c r="K2845" s="129">
        <f>J2845*I2845</f>
        <v>86220</v>
      </c>
    </row>
    <row r="2846" spans="1:11" hidden="1">
      <c r="A2846" s="131"/>
      <c r="B2846" s="103"/>
      <c r="C2846" s="169"/>
      <c r="D2846" s="152"/>
      <c r="E2846" s="145"/>
      <c r="F2846" s="153"/>
      <c r="G2846" s="152"/>
      <c r="H2846" s="103"/>
      <c r="I2846" s="131"/>
      <c r="J2846" s="129"/>
      <c r="K2846" s="129"/>
    </row>
    <row r="2847" spans="1:11" hidden="1">
      <c r="A2847" s="131"/>
      <c r="B2847" s="103" t="s">
        <v>368</v>
      </c>
      <c r="C2847" s="169" t="s">
        <v>368</v>
      </c>
      <c r="D2847" s="152" t="s">
        <v>368</v>
      </c>
      <c r="E2847" s="145" t="s">
        <v>368</v>
      </c>
      <c r="F2847" s="153"/>
      <c r="G2847" s="152"/>
      <c r="H2847" s="103" t="s">
        <v>368</v>
      </c>
      <c r="I2847" s="131"/>
      <c r="J2847" s="129" t="s">
        <v>368</v>
      </c>
      <c r="K2847" s="129" t="s">
        <v>368</v>
      </c>
    </row>
    <row r="2848" spans="1:11" hidden="1">
      <c r="A2848" s="131"/>
      <c r="B2848" s="103" t="s">
        <v>368</v>
      </c>
      <c r="C2848" s="169" t="s">
        <v>368</v>
      </c>
      <c r="D2848" s="152" t="s">
        <v>368</v>
      </c>
      <c r="E2848" s="145" t="s">
        <v>368</v>
      </c>
      <c r="F2848" s="153"/>
      <c r="G2848" s="152"/>
      <c r="H2848" s="103" t="s">
        <v>368</v>
      </c>
      <c r="I2848" s="131"/>
      <c r="J2848" s="129" t="s">
        <v>368</v>
      </c>
      <c r="K2848" s="129" t="s">
        <v>368</v>
      </c>
    </row>
    <row r="2849" spans="1:11" hidden="1">
      <c r="A2849" s="131"/>
      <c r="B2849" s="103" t="s">
        <v>368</v>
      </c>
      <c r="C2849" s="169" t="s">
        <v>368</v>
      </c>
      <c r="D2849" s="152" t="s">
        <v>368</v>
      </c>
      <c r="E2849" s="145" t="s">
        <v>368</v>
      </c>
      <c r="F2849" s="153"/>
      <c r="G2849" s="152"/>
      <c r="H2849" s="103" t="s">
        <v>368</v>
      </c>
      <c r="I2849" s="131"/>
      <c r="J2849" s="129" t="s">
        <v>368</v>
      </c>
      <c r="K2849" s="129" t="s">
        <v>368</v>
      </c>
    </row>
    <row r="2850" spans="1:11" hidden="1">
      <c r="A2850" s="131"/>
      <c r="B2850" s="103" t="s">
        <v>368</v>
      </c>
      <c r="C2850" s="169" t="s">
        <v>368</v>
      </c>
      <c r="D2850" s="152" t="s">
        <v>368</v>
      </c>
      <c r="E2850" s="145" t="s">
        <v>368</v>
      </c>
      <c r="F2850" s="153"/>
      <c r="G2850" s="152"/>
      <c r="H2850" s="103" t="s">
        <v>368</v>
      </c>
      <c r="I2850" s="131"/>
      <c r="J2850" s="129" t="s">
        <v>368</v>
      </c>
      <c r="K2850" s="129" t="s">
        <v>368</v>
      </c>
    </row>
    <row r="2851" spans="1:11" hidden="1">
      <c r="A2851" s="131"/>
      <c r="B2851" s="103" t="s">
        <v>368</v>
      </c>
      <c r="C2851" s="169" t="s">
        <v>368</v>
      </c>
      <c r="D2851" s="152" t="s">
        <v>368</v>
      </c>
      <c r="E2851" s="145" t="s">
        <v>368</v>
      </c>
      <c r="F2851" s="153"/>
      <c r="G2851" s="152"/>
      <c r="H2851" s="103" t="s">
        <v>368</v>
      </c>
      <c r="I2851" s="131"/>
      <c r="J2851" s="129" t="s">
        <v>368</v>
      </c>
      <c r="K2851" s="129" t="s">
        <v>368</v>
      </c>
    </row>
    <row r="2852" spans="1:11" hidden="1">
      <c r="A2852" s="131"/>
      <c r="B2852" s="103" t="s">
        <v>368</v>
      </c>
      <c r="C2852" s="169" t="s">
        <v>368</v>
      </c>
      <c r="D2852" s="152" t="s">
        <v>368</v>
      </c>
      <c r="E2852" s="145" t="s">
        <v>368</v>
      </c>
      <c r="F2852" s="153"/>
      <c r="G2852" s="152"/>
      <c r="H2852" s="103" t="s">
        <v>368</v>
      </c>
      <c r="I2852" s="131"/>
      <c r="J2852" s="129" t="s">
        <v>368</v>
      </c>
      <c r="K2852" s="129" t="s">
        <v>368</v>
      </c>
    </row>
    <row r="2853" spans="1:11" ht="13.5" hidden="1" thickBot="1">
      <c r="A2853" s="127"/>
      <c r="B2853" s="124" t="s">
        <v>368</v>
      </c>
      <c r="C2853" s="170" t="s">
        <v>368</v>
      </c>
      <c r="D2853" s="126" t="s">
        <v>368</v>
      </c>
      <c r="E2853" s="146" t="s">
        <v>368</v>
      </c>
      <c r="F2853" s="125"/>
      <c r="G2853" s="126"/>
      <c r="H2853" s="124" t="s">
        <v>368</v>
      </c>
      <c r="I2853" s="127"/>
      <c r="J2853" s="155" t="s">
        <v>368</v>
      </c>
      <c r="K2853" s="155" t="s">
        <v>368</v>
      </c>
    </row>
    <row r="2854" spans="1:11" ht="13.5" hidden="1" thickBot="1">
      <c r="A2854" s="141"/>
      <c r="B2854" s="141"/>
      <c r="C2854" s="141"/>
      <c r="D2854" s="141"/>
      <c r="E2854" s="132" t="s">
        <v>29</v>
      </c>
      <c r="F2854" s="120"/>
      <c r="G2854" s="120"/>
      <c r="H2854" s="120"/>
      <c r="I2854" s="120"/>
      <c r="J2854" s="134"/>
      <c r="K2854" s="155">
        <f>SUM(K2844:K2848)</f>
        <v>146580</v>
      </c>
    </row>
    <row r="2855" spans="1:11" ht="13.5" hidden="1" thickBot="1">
      <c r="A2855" s="141"/>
      <c r="B2855" s="141"/>
      <c r="C2855" s="141"/>
      <c r="D2855" s="141"/>
      <c r="E2855" s="132" t="s">
        <v>30</v>
      </c>
      <c r="F2855" s="120"/>
      <c r="G2855" s="120"/>
      <c r="H2855" s="137"/>
      <c r="I2855" s="137"/>
      <c r="J2855" s="140"/>
      <c r="K2855" s="135">
        <f>K2854</f>
        <v>146580</v>
      </c>
    </row>
    <row r="2856" spans="1:11" ht="13.5" hidden="1" thickBot="1">
      <c r="A2856" s="141"/>
      <c r="B2856" s="141"/>
      <c r="C2856" s="141"/>
      <c r="D2856" s="141"/>
      <c r="E2856" s="141"/>
      <c r="F2856" s="141"/>
      <c r="G2856" s="141"/>
      <c r="H2856" s="141"/>
      <c r="I2856" s="141"/>
      <c r="J2856" s="139"/>
      <c r="K2856" s="156"/>
    </row>
    <row r="2857" spans="1:11" ht="13.5" hidden="1" thickBot="1">
      <c r="A2857" s="141"/>
      <c r="B2857" s="141"/>
      <c r="C2857" s="141"/>
      <c r="D2857" s="141"/>
      <c r="E2857" s="174" t="s">
        <v>31</v>
      </c>
      <c r="F2857" s="175"/>
      <c r="G2857" s="175"/>
      <c r="H2857" s="175"/>
      <c r="I2857" s="175"/>
      <c r="J2857" s="612">
        <f>K2855+K2839+K2827+K2816</f>
        <v>378615</v>
      </c>
      <c r="K2857" s="613"/>
    </row>
    <row r="2858" spans="1:11" ht="13.5" hidden="1" thickBot="1">
      <c r="A2858" s="141"/>
      <c r="B2858" s="141"/>
      <c r="C2858" s="141"/>
      <c r="D2858" s="141"/>
      <c r="E2858" s="112" t="s">
        <v>32</v>
      </c>
      <c r="F2858" s="157"/>
      <c r="G2858" s="157"/>
      <c r="H2858" s="158">
        <v>0.35</v>
      </c>
      <c r="I2858" s="157"/>
      <c r="J2858" s="612">
        <f>J2857*0.3</f>
        <v>113584.5</v>
      </c>
      <c r="K2858" s="613"/>
    </row>
    <row r="2859" spans="1:11" ht="13.5" hidden="1" thickBot="1">
      <c r="A2859" s="141"/>
      <c r="B2859" s="141"/>
      <c r="C2859" s="141"/>
      <c r="D2859" s="141"/>
      <c r="E2859" s="160" t="s">
        <v>33</v>
      </c>
      <c r="F2859" s="161"/>
      <c r="G2859" s="161"/>
      <c r="H2859" s="161"/>
      <c r="I2859" s="161"/>
      <c r="J2859" s="612">
        <f>J2858+J2857</f>
        <v>492199.5</v>
      </c>
      <c r="K2859" s="613"/>
    </row>
    <row r="2860" spans="1:11" ht="13.5" hidden="1" thickBot="1"/>
    <row r="2861" spans="1:11" ht="18" hidden="1">
      <c r="A2861" s="630"/>
      <c r="B2861" s="631"/>
      <c r="C2861" s="632"/>
      <c r="D2861" s="639" t="s">
        <v>0</v>
      </c>
      <c r="E2861" s="640"/>
      <c r="F2861" s="640"/>
      <c r="G2861" s="640"/>
      <c r="H2861" s="640"/>
      <c r="I2861" s="640"/>
      <c r="J2861" s="640"/>
      <c r="K2861" s="640"/>
    </row>
    <row r="2862" spans="1:11" ht="13.5" hidden="1" thickBot="1">
      <c r="A2862" s="633"/>
      <c r="B2862" s="634"/>
      <c r="C2862" s="635"/>
      <c r="D2862" s="106"/>
      <c r="E2862" s="107"/>
      <c r="F2862" s="107"/>
      <c r="G2862" s="107"/>
      <c r="H2862" s="107"/>
      <c r="I2862" s="107"/>
      <c r="J2862" s="107"/>
      <c r="K2862" s="107"/>
    </row>
    <row r="2863" spans="1:11" ht="15" hidden="1" thickBot="1">
      <c r="A2863" s="633"/>
      <c r="B2863" s="634"/>
      <c r="C2863" s="635"/>
      <c r="D2863" s="641" t="str">
        <f>D2795</f>
        <v>MUNICIPIO DE RIONEGRO</v>
      </c>
      <c r="E2863" s="642"/>
      <c r="F2863" s="642"/>
      <c r="G2863" s="642"/>
      <c r="H2863" s="642"/>
      <c r="I2863" s="642"/>
      <c r="J2863" s="643"/>
      <c r="K2863" s="108" t="s">
        <v>1</v>
      </c>
    </row>
    <row r="2864" spans="1:11" ht="13.5" hidden="1" thickBot="1">
      <c r="A2864" s="636"/>
      <c r="B2864" s="637"/>
      <c r="C2864" s="638"/>
      <c r="D2864" s="644" t="str">
        <f>D2796</f>
        <v xml:space="preserve">REPOSICION SISTEMA DE ACUEDUCTO  CORREGIMIENTO LLANO DE PALMAS
</v>
      </c>
      <c r="E2864" s="645"/>
      <c r="F2864" s="645"/>
      <c r="G2864" s="645"/>
      <c r="H2864" s="645"/>
      <c r="I2864" s="645"/>
      <c r="J2864" s="646"/>
      <c r="K2864" s="109" t="str">
        <f>K2795</f>
        <v>FECHA</v>
      </c>
    </row>
    <row r="2865" spans="1:11" ht="13.5" hidden="1" thickBot="1">
      <c r="A2865" s="647" t="s">
        <v>233</v>
      </c>
      <c r="B2865" s="626"/>
      <c r="C2865" s="624">
        <f>'[8]APU''s'!C6142</f>
        <v>0</v>
      </c>
      <c r="D2865" s="624"/>
      <c r="E2865" s="624"/>
      <c r="F2865" s="624"/>
      <c r="G2865" s="625"/>
      <c r="H2865" s="626"/>
      <c r="I2865" s="626"/>
      <c r="J2865" s="163"/>
      <c r="K2865" s="111" t="s">
        <v>3</v>
      </c>
    </row>
    <row r="2866" spans="1:11" ht="13.5" hidden="1" thickBot="1">
      <c r="A2866" s="112" t="s">
        <v>4</v>
      </c>
      <c r="B2866" s="627"/>
      <c r="C2866" s="628"/>
      <c r="D2866" s="112" t="s">
        <v>5</v>
      </c>
      <c r="E2866" s="114"/>
      <c r="F2866" s="115" t="e">
        <f>Resumen!#REF!</f>
        <v>#REF!</v>
      </c>
      <c r="G2866" s="114"/>
      <c r="H2866" s="114"/>
      <c r="I2866" s="114"/>
      <c r="J2866" s="116"/>
      <c r="K2866" s="164" t="s">
        <v>3</v>
      </c>
    </row>
    <row r="2867" spans="1:11" hidden="1">
      <c r="A2867" s="117"/>
      <c r="B2867" s="117"/>
      <c r="C2867" s="117"/>
      <c r="D2867" s="117"/>
      <c r="E2867" s="117"/>
      <c r="F2867" s="117"/>
      <c r="G2867" s="117"/>
      <c r="H2867" s="117"/>
      <c r="I2867" s="117"/>
      <c r="J2867" s="117"/>
      <c r="K2867" s="117"/>
    </row>
    <row r="2868" spans="1:11" ht="13.5" hidden="1" thickBot="1">
      <c r="A2868" s="165" t="s">
        <v>7</v>
      </c>
      <c r="B2868" s="120"/>
      <c r="C2868" s="120"/>
      <c r="D2868" s="120"/>
      <c r="E2868" s="120"/>
      <c r="F2868" s="120"/>
      <c r="G2868" s="120"/>
      <c r="H2868" s="120"/>
      <c r="I2868" s="120"/>
      <c r="J2868" s="120"/>
      <c r="K2868" s="120"/>
    </row>
    <row r="2869" spans="1:11" ht="13.5" hidden="1" thickBot="1">
      <c r="A2869" s="104" t="s">
        <v>8</v>
      </c>
      <c r="B2869" s="596" t="s">
        <v>9</v>
      </c>
      <c r="C2869" s="596"/>
      <c r="D2869" s="597"/>
      <c r="E2869" s="598" t="s">
        <v>10</v>
      </c>
      <c r="F2869" s="599"/>
      <c r="G2869" s="600"/>
      <c r="H2869" s="599" t="s">
        <v>11</v>
      </c>
      <c r="I2869" s="604" t="s">
        <v>12</v>
      </c>
      <c r="J2869" s="599" t="s">
        <v>13</v>
      </c>
      <c r="K2869" s="604" t="s">
        <v>14</v>
      </c>
    </row>
    <row r="2870" spans="1:11" ht="13.5" hidden="1" thickBot="1">
      <c r="A2870" s="127" t="s">
        <v>15</v>
      </c>
      <c r="B2870" s="167" t="s">
        <v>16</v>
      </c>
      <c r="C2870" s="168" t="s">
        <v>17</v>
      </c>
      <c r="D2870" s="166" t="s">
        <v>18</v>
      </c>
      <c r="E2870" s="601"/>
      <c r="F2870" s="602"/>
      <c r="G2870" s="603"/>
      <c r="H2870" s="602"/>
      <c r="I2870" s="605"/>
      <c r="J2870" s="602"/>
      <c r="K2870" s="605"/>
    </row>
    <row r="2871" spans="1:11" hidden="1">
      <c r="A2871" s="104">
        <v>59</v>
      </c>
      <c r="B2871" s="103">
        <v>2</v>
      </c>
      <c r="C2871" s="169">
        <v>59</v>
      </c>
      <c r="D2871" s="152">
        <v>1</v>
      </c>
      <c r="E2871" s="192" t="s">
        <v>471</v>
      </c>
      <c r="F2871" s="153"/>
      <c r="G2871" s="152"/>
      <c r="H2871" s="103" t="s">
        <v>94</v>
      </c>
      <c r="I2871" s="104">
        <v>1</v>
      </c>
      <c r="J2871" s="129">
        <v>750000</v>
      </c>
      <c r="K2871" s="129">
        <f>J2871*I2871</f>
        <v>750000</v>
      </c>
    </row>
    <row r="2872" spans="1:11" hidden="1">
      <c r="A2872" s="131"/>
      <c r="B2872" s="103"/>
      <c r="C2872" s="169"/>
      <c r="D2872" s="152"/>
      <c r="E2872" s="193"/>
      <c r="F2872" s="153"/>
      <c r="G2872" s="152"/>
      <c r="H2872" s="103"/>
      <c r="I2872" s="131"/>
      <c r="J2872" s="129"/>
      <c r="K2872" s="129"/>
    </row>
    <row r="2873" spans="1:11" hidden="1">
      <c r="A2873" s="131"/>
      <c r="B2873" s="103"/>
      <c r="C2873" s="169"/>
      <c r="D2873" s="152"/>
      <c r="E2873" s="193"/>
      <c r="F2873" s="153"/>
      <c r="G2873" s="152"/>
      <c r="H2873" s="103"/>
      <c r="I2873" s="131"/>
      <c r="J2873" s="129"/>
      <c r="K2873" s="129"/>
    </row>
    <row r="2874" spans="1:11" hidden="1">
      <c r="A2874" s="131"/>
      <c r="B2874" s="103"/>
      <c r="C2874" s="169"/>
      <c r="D2874" s="152"/>
      <c r="E2874" s="193"/>
      <c r="F2874" s="153"/>
      <c r="G2874" s="152"/>
      <c r="H2874" s="103"/>
      <c r="I2874" s="131"/>
      <c r="J2874" s="129"/>
      <c r="K2874" s="129"/>
    </row>
    <row r="2875" spans="1:11" hidden="1">
      <c r="A2875" s="131"/>
      <c r="B2875" s="103" t="s">
        <v>368</v>
      </c>
      <c r="C2875" s="169" t="s">
        <v>368</v>
      </c>
      <c r="D2875" s="152" t="s">
        <v>368</v>
      </c>
      <c r="E2875" s="193"/>
      <c r="F2875" s="153"/>
      <c r="G2875" s="152"/>
      <c r="H2875" s="103"/>
      <c r="I2875" s="131"/>
      <c r="J2875" s="129"/>
      <c r="K2875" s="129"/>
    </row>
    <row r="2876" spans="1:11" hidden="1">
      <c r="A2876" s="131"/>
      <c r="B2876" s="103" t="s">
        <v>368</v>
      </c>
      <c r="C2876" s="169" t="s">
        <v>368</v>
      </c>
      <c r="D2876" s="152" t="s">
        <v>368</v>
      </c>
      <c r="E2876" s="193"/>
      <c r="F2876" s="153"/>
      <c r="G2876" s="152"/>
      <c r="H2876" s="103"/>
      <c r="I2876" s="131"/>
      <c r="J2876" s="129"/>
      <c r="K2876" s="129"/>
    </row>
    <row r="2877" spans="1:11" hidden="1">
      <c r="A2877" s="131"/>
      <c r="B2877" s="103" t="s">
        <v>368</v>
      </c>
      <c r="C2877" s="169" t="s">
        <v>368</v>
      </c>
      <c r="D2877" s="152" t="s">
        <v>368</v>
      </c>
      <c r="E2877" s="145" t="s">
        <v>368</v>
      </c>
      <c r="F2877" s="153"/>
      <c r="G2877" s="152"/>
      <c r="H2877" s="103" t="s">
        <v>368</v>
      </c>
      <c r="I2877" s="131"/>
      <c r="J2877" s="129" t="s">
        <v>368</v>
      </c>
      <c r="K2877" s="129" t="s">
        <v>368</v>
      </c>
    </row>
    <row r="2878" spans="1:11" hidden="1">
      <c r="A2878" s="131"/>
      <c r="B2878" s="103" t="s">
        <v>368</v>
      </c>
      <c r="C2878" s="169" t="s">
        <v>368</v>
      </c>
      <c r="D2878" s="152" t="s">
        <v>368</v>
      </c>
      <c r="E2878" s="145" t="s">
        <v>368</v>
      </c>
      <c r="F2878" s="153"/>
      <c r="G2878" s="152"/>
      <c r="H2878" s="103" t="s">
        <v>368</v>
      </c>
      <c r="I2878" s="131"/>
      <c r="J2878" s="129" t="s">
        <v>368</v>
      </c>
      <c r="K2878" s="129" t="s">
        <v>368</v>
      </c>
    </row>
    <row r="2879" spans="1:11" hidden="1">
      <c r="A2879" s="131"/>
      <c r="B2879" s="103" t="s">
        <v>368</v>
      </c>
      <c r="C2879" s="169" t="s">
        <v>368</v>
      </c>
      <c r="D2879" s="152" t="s">
        <v>368</v>
      </c>
      <c r="E2879" s="145" t="s">
        <v>368</v>
      </c>
      <c r="F2879" s="153"/>
      <c r="G2879" s="152"/>
      <c r="H2879" s="103" t="s">
        <v>368</v>
      </c>
      <c r="I2879" s="131"/>
      <c r="J2879" s="129" t="s">
        <v>368</v>
      </c>
      <c r="K2879" s="129" t="s">
        <v>368</v>
      </c>
    </row>
    <row r="2880" spans="1:11" ht="13.5" hidden="1" thickBot="1">
      <c r="A2880" s="127"/>
      <c r="B2880" s="124" t="s">
        <v>368</v>
      </c>
      <c r="C2880" s="170" t="s">
        <v>368</v>
      </c>
      <c r="D2880" s="126" t="s">
        <v>368</v>
      </c>
      <c r="E2880" s="146" t="s">
        <v>368</v>
      </c>
      <c r="F2880" s="125"/>
      <c r="G2880" s="126"/>
      <c r="H2880" s="124" t="s">
        <v>368</v>
      </c>
      <c r="I2880" s="127"/>
      <c r="J2880" s="155" t="s">
        <v>368</v>
      </c>
      <c r="K2880" s="155" t="s">
        <v>368</v>
      </c>
    </row>
    <row r="2881" spans="1:11" ht="13.5" hidden="1" thickBot="1">
      <c r="A2881" s="119"/>
      <c r="B2881" s="119"/>
      <c r="C2881" s="119"/>
      <c r="D2881" s="119"/>
      <c r="E2881" s="130" t="s">
        <v>19</v>
      </c>
      <c r="F2881" s="119"/>
      <c r="G2881" s="119"/>
      <c r="H2881" s="120"/>
      <c r="I2881" s="120"/>
      <c r="J2881" s="134"/>
      <c r="K2881" s="155">
        <f>SUM(K2871:K2875)</f>
        <v>750000</v>
      </c>
    </row>
    <row r="2882" spans="1:11" ht="13.5" hidden="1" thickBot="1">
      <c r="A2882" s="119"/>
      <c r="B2882" s="119"/>
      <c r="C2882" s="119"/>
      <c r="D2882" s="119"/>
      <c r="E2882" s="136" t="s">
        <v>20</v>
      </c>
      <c r="F2882" s="137"/>
      <c r="G2882" s="137"/>
      <c r="H2882" s="137"/>
      <c r="I2882" s="138"/>
      <c r="J2882" s="139"/>
      <c r="K2882" s="135"/>
    </row>
    <row r="2883" spans="1:11" ht="13.5" hidden="1" thickBot="1">
      <c r="A2883" s="119"/>
      <c r="B2883" s="141"/>
      <c r="C2883" s="141"/>
      <c r="D2883" s="141"/>
      <c r="E2883" s="132" t="s">
        <v>21</v>
      </c>
      <c r="F2883" s="120"/>
      <c r="G2883" s="120"/>
      <c r="H2883" s="137"/>
      <c r="I2883" s="137"/>
      <c r="J2883" s="140"/>
      <c r="K2883" s="135">
        <f>K2882+K2881</f>
        <v>750000</v>
      </c>
    </row>
    <row r="2884" spans="1:11" ht="13.5" hidden="1" thickBot="1">
      <c r="A2884" s="119"/>
      <c r="B2884" s="141"/>
      <c r="C2884" s="141"/>
      <c r="D2884" s="141"/>
      <c r="E2884" s="132" t="s">
        <v>22</v>
      </c>
      <c r="F2884" s="120"/>
      <c r="G2884" s="120"/>
      <c r="H2884" s="137"/>
      <c r="I2884" s="137"/>
      <c r="J2884" s="140"/>
      <c r="K2884" s="135">
        <f>K2883</f>
        <v>750000</v>
      </c>
    </row>
    <row r="2885" spans="1:11" hidden="1">
      <c r="A2885" s="119"/>
      <c r="B2885" s="141"/>
      <c r="C2885" s="141"/>
      <c r="D2885" s="141"/>
      <c r="E2885" s="141"/>
      <c r="F2885" s="141"/>
      <c r="G2885" s="141"/>
      <c r="H2885" s="141"/>
      <c r="I2885" s="141"/>
      <c r="J2885" s="141"/>
      <c r="K2885" s="141"/>
    </row>
    <row r="2886" spans="1:11" ht="13.5" hidden="1" thickBot="1">
      <c r="A2886" s="142" t="s">
        <v>369</v>
      </c>
      <c r="B2886" s="141"/>
      <c r="C2886" s="141"/>
      <c r="D2886" s="141"/>
      <c r="E2886" s="141"/>
      <c r="F2886" s="141"/>
      <c r="G2886" s="141"/>
      <c r="H2886" s="141"/>
      <c r="I2886" s="141"/>
      <c r="J2886" s="141"/>
      <c r="K2886" s="141"/>
    </row>
    <row r="2887" spans="1:11" ht="13.5" hidden="1" thickBot="1">
      <c r="A2887" s="104" t="s">
        <v>8</v>
      </c>
      <c r="B2887" s="596" t="s">
        <v>9</v>
      </c>
      <c r="C2887" s="596"/>
      <c r="D2887" s="597"/>
      <c r="E2887" s="598" t="s">
        <v>10</v>
      </c>
      <c r="F2887" s="599"/>
      <c r="G2887" s="600"/>
      <c r="H2887" s="599" t="s">
        <v>11</v>
      </c>
      <c r="I2887" s="604" t="s">
        <v>12</v>
      </c>
      <c r="J2887" s="599" t="s">
        <v>13</v>
      </c>
      <c r="K2887" s="604" t="s">
        <v>14</v>
      </c>
    </row>
    <row r="2888" spans="1:11" ht="13.5" hidden="1" thickBot="1">
      <c r="A2888" s="127" t="s">
        <v>15</v>
      </c>
      <c r="B2888" s="167" t="s">
        <v>16</v>
      </c>
      <c r="C2888" s="168" t="s">
        <v>17</v>
      </c>
      <c r="D2888" s="166" t="s">
        <v>18</v>
      </c>
      <c r="E2888" s="601"/>
      <c r="F2888" s="602"/>
      <c r="G2888" s="603"/>
      <c r="H2888" s="602"/>
      <c r="I2888" s="605"/>
      <c r="J2888" s="602"/>
      <c r="K2888" s="605"/>
    </row>
    <row r="2889" spans="1:11" hidden="1">
      <c r="A2889" s="104"/>
      <c r="B2889" s="103"/>
      <c r="C2889" s="169"/>
      <c r="D2889" s="152"/>
      <c r="E2889" s="145"/>
      <c r="F2889" s="153"/>
      <c r="G2889" s="152"/>
      <c r="H2889" s="103"/>
      <c r="I2889" s="104"/>
      <c r="J2889" s="129"/>
      <c r="K2889" s="129"/>
    </row>
    <row r="2890" spans="1:11" hidden="1">
      <c r="A2890" s="131"/>
      <c r="B2890" s="103" t="s">
        <v>368</v>
      </c>
      <c r="C2890" s="169" t="s">
        <v>368</v>
      </c>
      <c r="D2890" s="152" t="s">
        <v>368</v>
      </c>
      <c r="E2890" s="145" t="s">
        <v>368</v>
      </c>
      <c r="F2890" s="153"/>
      <c r="G2890" s="152"/>
      <c r="H2890" s="103" t="s">
        <v>368</v>
      </c>
      <c r="I2890" s="131"/>
      <c r="J2890" s="129" t="s">
        <v>368</v>
      </c>
      <c r="K2890" s="129" t="s">
        <v>368</v>
      </c>
    </row>
    <row r="2891" spans="1:11" hidden="1">
      <c r="A2891" s="131"/>
      <c r="B2891" s="103" t="s">
        <v>368</v>
      </c>
      <c r="C2891" s="169" t="s">
        <v>368</v>
      </c>
      <c r="D2891" s="152" t="s">
        <v>368</v>
      </c>
      <c r="E2891" s="145" t="s">
        <v>368</v>
      </c>
      <c r="F2891" s="153"/>
      <c r="G2891" s="152"/>
      <c r="H2891" s="103" t="s">
        <v>368</v>
      </c>
      <c r="I2891" s="131"/>
      <c r="J2891" s="129" t="s">
        <v>368</v>
      </c>
      <c r="K2891" s="129" t="s">
        <v>368</v>
      </c>
    </row>
    <row r="2892" spans="1:11" hidden="1">
      <c r="A2892" s="131"/>
      <c r="B2892" s="103" t="s">
        <v>368</v>
      </c>
      <c r="C2892" s="169" t="s">
        <v>368</v>
      </c>
      <c r="D2892" s="152" t="s">
        <v>368</v>
      </c>
      <c r="E2892" s="145" t="s">
        <v>368</v>
      </c>
      <c r="F2892" s="153"/>
      <c r="G2892" s="152"/>
      <c r="H2892" s="103" t="s">
        <v>368</v>
      </c>
      <c r="I2892" s="131"/>
      <c r="J2892" s="129" t="s">
        <v>368</v>
      </c>
      <c r="K2892" s="129" t="s">
        <v>368</v>
      </c>
    </row>
    <row r="2893" spans="1:11" ht="13.5" hidden="1" thickBot="1">
      <c r="A2893" s="127"/>
      <c r="B2893" s="124" t="s">
        <v>368</v>
      </c>
      <c r="C2893" s="170" t="s">
        <v>368</v>
      </c>
      <c r="D2893" s="126" t="s">
        <v>368</v>
      </c>
      <c r="E2893" s="146" t="s">
        <v>368</v>
      </c>
      <c r="F2893" s="125"/>
      <c r="G2893" s="126"/>
      <c r="H2893" s="124" t="s">
        <v>368</v>
      </c>
      <c r="I2893" s="127"/>
      <c r="J2893" s="129" t="s">
        <v>368</v>
      </c>
      <c r="K2893" s="129" t="s">
        <v>368</v>
      </c>
    </row>
    <row r="2894" spans="1:11" ht="13.5" hidden="1" thickBot="1">
      <c r="A2894" s="141"/>
      <c r="B2894" s="141"/>
      <c r="C2894" s="141"/>
      <c r="D2894" s="141"/>
      <c r="E2894" s="132" t="s">
        <v>380</v>
      </c>
      <c r="F2894" s="120"/>
      <c r="G2894" s="120"/>
      <c r="H2894" s="120"/>
      <c r="I2894" s="120"/>
      <c r="J2894" s="140"/>
      <c r="K2894" s="135">
        <f>SUM(K2889:K2893)</f>
        <v>0</v>
      </c>
    </row>
    <row r="2895" spans="1:11" ht="13.5" hidden="1" thickBot="1">
      <c r="A2895" s="141"/>
      <c r="B2895" s="141"/>
      <c r="C2895" s="141"/>
      <c r="D2895" s="141"/>
      <c r="E2895" s="132" t="s">
        <v>370</v>
      </c>
      <c r="F2895" s="120"/>
      <c r="G2895" s="120"/>
      <c r="H2895" s="137"/>
      <c r="I2895" s="137"/>
      <c r="J2895" s="140"/>
      <c r="K2895" s="135">
        <f>K2894</f>
        <v>0</v>
      </c>
    </row>
    <row r="2896" spans="1:11" hidden="1">
      <c r="A2896" s="141"/>
      <c r="B2896" s="141"/>
      <c r="C2896" s="141"/>
      <c r="D2896" s="141"/>
      <c r="E2896" s="119"/>
      <c r="F2896" s="119"/>
      <c r="G2896" s="119"/>
      <c r="H2896" s="119"/>
      <c r="I2896" s="119"/>
      <c r="J2896" s="148"/>
      <c r="K2896" s="149"/>
    </row>
    <row r="2897" spans="1:11" ht="13.5" hidden="1" thickBot="1">
      <c r="A2897" s="142" t="s">
        <v>371</v>
      </c>
      <c r="B2897" s="141"/>
      <c r="C2897" s="141"/>
      <c r="D2897" s="141"/>
      <c r="E2897" s="141"/>
      <c r="F2897" s="141"/>
      <c r="G2897" s="141"/>
      <c r="H2897" s="141"/>
      <c r="I2897" s="141"/>
      <c r="J2897" s="141"/>
      <c r="K2897" s="141"/>
    </row>
    <row r="2898" spans="1:11" ht="13.5" hidden="1" thickBot="1">
      <c r="A2898" s="104" t="s">
        <v>8</v>
      </c>
      <c r="B2898" s="596" t="s">
        <v>9</v>
      </c>
      <c r="C2898" s="596"/>
      <c r="D2898" s="597"/>
      <c r="E2898" s="598" t="s">
        <v>10</v>
      </c>
      <c r="F2898" s="600"/>
      <c r="G2898" s="622" t="s">
        <v>372</v>
      </c>
      <c r="H2898" s="604" t="s">
        <v>373</v>
      </c>
      <c r="I2898" s="604" t="s">
        <v>374</v>
      </c>
      <c r="J2898" s="604" t="s">
        <v>28</v>
      </c>
      <c r="K2898" s="604" t="s">
        <v>13</v>
      </c>
    </row>
    <row r="2899" spans="1:11" ht="13.5" hidden="1" thickBot="1">
      <c r="A2899" s="127" t="s">
        <v>15</v>
      </c>
      <c r="B2899" s="167" t="s">
        <v>16</v>
      </c>
      <c r="C2899" s="168" t="s">
        <v>17</v>
      </c>
      <c r="D2899" s="166" t="s">
        <v>18</v>
      </c>
      <c r="E2899" s="601"/>
      <c r="F2899" s="603"/>
      <c r="G2899" s="629"/>
      <c r="H2899" s="605"/>
      <c r="I2899" s="605"/>
      <c r="J2899" s="605"/>
      <c r="K2899" s="605"/>
    </row>
    <row r="2900" spans="1:11" hidden="1">
      <c r="A2900" s="104"/>
      <c r="B2900" s="121"/>
      <c r="C2900" s="171"/>
      <c r="D2900" s="123"/>
      <c r="E2900" s="145"/>
      <c r="F2900" s="123"/>
      <c r="G2900" s="123"/>
      <c r="H2900" s="122"/>
      <c r="I2900" s="104"/>
      <c r="J2900" s="172"/>
      <c r="K2900" s="129"/>
    </row>
    <row r="2901" spans="1:11" hidden="1">
      <c r="A2901" s="131"/>
      <c r="B2901" s="103"/>
      <c r="C2901" s="169"/>
      <c r="D2901" s="152"/>
      <c r="E2901" s="145"/>
      <c r="F2901" s="152"/>
      <c r="G2901" s="152"/>
      <c r="H2901" s="153"/>
      <c r="I2901" s="131"/>
      <c r="J2901" s="149"/>
      <c r="K2901" s="129"/>
    </row>
    <row r="2902" spans="1:11" hidden="1">
      <c r="A2902" s="131"/>
      <c r="B2902" s="103"/>
      <c r="C2902" s="169"/>
      <c r="D2902" s="152"/>
      <c r="E2902" s="145"/>
      <c r="F2902" s="152"/>
      <c r="G2902" s="152"/>
      <c r="H2902" s="153"/>
      <c r="I2902" s="131"/>
      <c r="J2902" s="149"/>
      <c r="K2902" s="129"/>
    </row>
    <row r="2903" spans="1:11" hidden="1">
      <c r="A2903" s="131"/>
      <c r="B2903" s="103"/>
      <c r="C2903" s="169"/>
      <c r="D2903" s="152"/>
      <c r="E2903" s="145"/>
      <c r="F2903" s="152"/>
      <c r="G2903" s="152"/>
      <c r="H2903" s="153"/>
      <c r="I2903" s="131"/>
      <c r="J2903" s="149"/>
      <c r="K2903" s="129"/>
    </row>
    <row r="2904" spans="1:11" hidden="1">
      <c r="A2904" s="131"/>
      <c r="B2904" s="103"/>
      <c r="C2904" s="169"/>
      <c r="D2904" s="152"/>
      <c r="E2904" s="145"/>
      <c r="F2904" s="152"/>
      <c r="G2904" s="152"/>
      <c r="H2904" s="153"/>
      <c r="I2904" s="131"/>
      <c r="J2904" s="149"/>
      <c r="K2904" s="129"/>
    </row>
    <row r="2905" spans="1:11" ht="13.5" hidden="1" thickBot="1">
      <c r="A2905" s="127"/>
      <c r="B2905" s="124" t="s">
        <v>368</v>
      </c>
      <c r="C2905" s="170" t="s">
        <v>368</v>
      </c>
      <c r="D2905" s="126" t="s">
        <v>368</v>
      </c>
      <c r="E2905" s="146" t="s">
        <v>368</v>
      </c>
      <c r="F2905" s="126"/>
      <c r="G2905" s="126"/>
      <c r="H2905" s="153"/>
      <c r="I2905" s="131"/>
      <c r="J2905" s="149"/>
      <c r="K2905" s="129" t="s">
        <v>368</v>
      </c>
    </row>
    <row r="2906" spans="1:11" ht="13.5" hidden="1" thickBot="1">
      <c r="A2906" s="141"/>
      <c r="B2906" s="141"/>
      <c r="C2906" s="141"/>
      <c r="D2906" s="141"/>
      <c r="E2906" s="132" t="s">
        <v>375</v>
      </c>
      <c r="F2906" s="120"/>
      <c r="G2906" s="120"/>
      <c r="H2906" s="137"/>
      <c r="I2906" s="137"/>
      <c r="J2906" s="140"/>
      <c r="K2906" s="135">
        <f>SUM(K2900:K2904)</f>
        <v>0</v>
      </c>
    </row>
    <row r="2907" spans="1:11" ht="13.5" hidden="1" thickBot="1">
      <c r="A2907" s="141"/>
      <c r="B2907" s="141"/>
      <c r="C2907" s="141"/>
      <c r="D2907" s="141"/>
      <c r="E2907" s="132" t="s">
        <v>376</v>
      </c>
      <c r="F2907" s="120"/>
      <c r="G2907" s="120"/>
      <c r="H2907" s="137"/>
      <c r="I2907" s="137"/>
      <c r="J2907" s="140"/>
      <c r="K2907" s="135">
        <f>K2906</f>
        <v>0</v>
      </c>
    </row>
    <row r="2908" spans="1:11" hidden="1">
      <c r="A2908" s="141"/>
      <c r="B2908" s="141"/>
      <c r="C2908" s="141"/>
      <c r="D2908" s="141"/>
      <c r="E2908" s="119"/>
      <c r="F2908" s="119"/>
      <c r="G2908" s="119"/>
      <c r="H2908" s="119"/>
      <c r="I2908" s="119"/>
      <c r="J2908" s="119"/>
      <c r="K2908" s="119"/>
    </row>
    <row r="2909" spans="1:11" ht="13.5" hidden="1" thickBot="1">
      <c r="A2909" s="142" t="s">
        <v>26</v>
      </c>
      <c r="B2909" s="141"/>
      <c r="C2909" s="141"/>
      <c r="D2909" s="141"/>
      <c r="E2909" s="141"/>
      <c r="F2909" s="141"/>
      <c r="G2909" s="141"/>
      <c r="H2909" s="141"/>
      <c r="I2909" s="141"/>
      <c r="J2909" s="141"/>
      <c r="K2909" s="141"/>
    </row>
    <row r="2910" spans="1:11" ht="13.5" hidden="1" thickBot="1">
      <c r="A2910" s="104" t="s">
        <v>8</v>
      </c>
      <c r="B2910" s="596" t="s">
        <v>9</v>
      </c>
      <c r="C2910" s="596"/>
      <c r="D2910" s="597"/>
      <c r="E2910" s="598" t="s">
        <v>10</v>
      </c>
      <c r="F2910" s="599"/>
      <c r="G2910" s="600"/>
      <c r="H2910" s="599" t="s">
        <v>11</v>
      </c>
      <c r="I2910" s="604" t="s">
        <v>27</v>
      </c>
      <c r="J2910" s="599" t="s">
        <v>28</v>
      </c>
      <c r="K2910" s="604" t="s">
        <v>14</v>
      </c>
    </row>
    <row r="2911" spans="1:11" ht="13.5" hidden="1" thickBot="1">
      <c r="A2911" s="127" t="s">
        <v>15</v>
      </c>
      <c r="B2911" s="167" t="s">
        <v>16</v>
      </c>
      <c r="C2911" s="168" t="s">
        <v>17</v>
      </c>
      <c r="D2911" s="166" t="s">
        <v>18</v>
      </c>
      <c r="E2911" s="601"/>
      <c r="F2911" s="602"/>
      <c r="G2911" s="603"/>
      <c r="H2911" s="602"/>
      <c r="I2911" s="605"/>
      <c r="J2911" s="602"/>
      <c r="K2911" s="605"/>
    </row>
    <row r="2912" spans="1:11" hidden="1">
      <c r="A2912" s="104"/>
      <c r="B2912" s="103"/>
      <c r="C2912" s="169"/>
      <c r="D2912" s="152"/>
      <c r="E2912" s="145"/>
      <c r="F2912" s="153"/>
      <c r="G2912" s="152"/>
      <c r="H2912" s="103"/>
      <c r="I2912" s="104"/>
      <c r="J2912" s="129"/>
      <c r="K2912" s="129"/>
    </row>
    <row r="2913" spans="1:11" hidden="1">
      <c r="A2913" s="131"/>
      <c r="B2913" s="103"/>
      <c r="C2913" s="169"/>
      <c r="D2913" s="152"/>
      <c r="E2913" s="145"/>
      <c r="F2913" s="153"/>
      <c r="G2913" s="152"/>
      <c r="H2913" s="103"/>
      <c r="I2913" s="131"/>
      <c r="J2913" s="129"/>
      <c r="K2913" s="129"/>
    </row>
    <row r="2914" spans="1:11" hidden="1">
      <c r="A2914" s="131"/>
      <c r="B2914" s="103"/>
      <c r="C2914" s="169"/>
      <c r="D2914" s="152"/>
      <c r="E2914" s="145"/>
      <c r="F2914" s="153"/>
      <c r="G2914" s="152"/>
      <c r="H2914" s="103"/>
      <c r="I2914" s="131"/>
      <c r="J2914" s="129"/>
      <c r="K2914" s="129"/>
    </row>
    <row r="2915" spans="1:11" hidden="1">
      <c r="A2915" s="131"/>
      <c r="B2915" s="103" t="s">
        <v>368</v>
      </c>
      <c r="C2915" s="169" t="s">
        <v>368</v>
      </c>
      <c r="D2915" s="152" t="s">
        <v>368</v>
      </c>
      <c r="E2915" s="145" t="s">
        <v>368</v>
      </c>
      <c r="F2915" s="153"/>
      <c r="G2915" s="152"/>
      <c r="H2915" s="103" t="s">
        <v>368</v>
      </c>
      <c r="I2915" s="131"/>
      <c r="J2915" s="129" t="s">
        <v>368</v>
      </c>
      <c r="K2915" s="129" t="s">
        <v>368</v>
      </c>
    </row>
    <row r="2916" spans="1:11" hidden="1">
      <c r="A2916" s="131"/>
      <c r="B2916" s="103" t="s">
        <v>368</v>
      </c>
      <c r="C2916" s="169" t="s">
        <v>368</v>
      </c>
      <c r="D2916" s="152" t="s">
        <v>368</v>
      </c>
      <c r="E2916" s="145" t="s">
        <v>368</v>
      </c>
      <c r="F2916" s="153"/>
      <c r="G2916" s="152"/>
      <c r="H2916" s="103" t="s">
        <v>368</v>
      </c>
      <c r="I2916" s="131"/>
      <c r="J2916" s="129" t="s">
        <v>368</v>
      </c>
      <c r="K2916" s="129" t="s">
        <v>368</v>
      </c>
    </row>
    <row r="2917" spans="1:11" hidden="1">
      <c r="A2917" s="131"/>
      <c r="B2917" s="103" t="s">
        <v>368</v>
      </c>
      <c r="C2917" s="169" t="s">
        <v>368</v>
      </c>
      <c r="D2917" s="152" t="s">
        <v>368</v>
      </c>
      <c r="E2917" s="145" t="s">
        <v>368</v>
      </c>
      <c r="F2917" s="153"/>
      <c r="G2917" s="152"/>
      <c r="H2917" s="103" t="s">
        <v>368</v>
      </c>
      <c r="I2917" s="131"/>
      <c r="J2917" s="129" t="s">
        <v>368</v>
      </c>
      <c r="K2917" s="129" t="s">
        <v>368</v>
      </c>
    </row>
    <row r="2918" spans="1:11" hidden="1">
      <c r="A2918" s="131"/>
      <c r="B2918" s="103" t="s">
        <v>368</v>
      </c>
      <c r="C2918" s="169" t="s">
        <v>368</v>
      </c>
      <c r="D2918" s="152" t="s">
        <v>368</v>
      </c>
      <c r="E2918" s="145" t="s">
        <v>368</v>
      </c>
      <c r="F2918" s="153"/>
      <c r="G2918" s="152"/>
      <c r="H2918" s="103" t="s">
        <v>368</v>
      </c>
      <c r="I2918" s="131"/>
      <c r="J2918" s="129" t="s">
        <v>368</v>
      </c>
      <c r="K2918" s="129" t="s">
        <v>368</v>
      </c>
    </row>
    <row r="2919" spans="1:11" hidden="1">
      <c r="A2919" s="131"/>
      <c r="B2919" s="103" t="s">
        <v>368</v>
      </c>
      <c r="C2919" s="169" t="s">
        <v>368</v>
      </c>
      <c r="D2919" s="152" t="s">
        <v>368</v>
      </c>
      <c r="E2919" s="145" t="s">
        <v>368</v>
      </c>
      <c r="F2919" s="153"/>
      <c r="G2919" s="152"/>
      <c r="H2919" s="103" t="s">
        <v>368</v>
      </c>
      <c r="I2919" s="131"/>
      <c r="J2919" s="129" t="s">
        <v>368</v>
      </c>
      <c r="K2919" s="129" t="s">
        <v>368</v>
      </c>
    </row>
    <row r="2920" spans="1:11" hidden="1">
      <c r="A2920" s="131"/>
      <c r="B2920" s="103" t="s">
        <v>368</v>
      </c>
      <c r="C2920" s="169" t="s">
        <v>368</v>
      </c>
      <c r="D2920" s="152" t="s">
        <v>368</v>
      </c>
      <c r="E2920" s="145" t="s">
        <v>368</v>
      </c>
      <c r="F2920" s="153"/>
      <c r="G2920" s="152"/>
      <c r="H2920" s="103" t="s">
        <v>368</v>
      </c>
      <c r="I2920" s="131"/>
      <c r="J2920" s="129" t="s">
        <v>368</v>
      </c>
      <c r="K2920" s="129" t="s">
        <v>368</v>
      </c>
    </row>
    <row r="2921" spans="1:11" ht="13.5" hidden="1" thickBot="1">
      <c r="A2921" s="127"/>
      <c r="B2921" s="124" t="s">
        <v>368</v>
      </c>
      <c r="C2921" s="170" t="s">
        <v>368</v>
      </c>
      <c r="D2921" s="126" t="s">
        <v>368</v>
      </c>
      <c r="E2921" s="146" t="s">
        <v>368</v>
      </c>
      <c r="F2921" s="125"/>
      <c r="G2921" s="126"/>
      <c r="H2921" s="124" t="s">
        <v>368</v>
      </c>
      <c r="I2921" s="127"/>
      <c r="J2921" s="155" t="s">
        <v>368</v>
      </c>
      <c r="K2921" s="155" t="s">
        <v>368</v>
      </c>
    </row>
    <row r="2922" spans="1:11" ht="13.5" hidden="1" thickBot="1">
      <c r="A2922" s="141"/>
      <c r="B2922" s="141"/>
      <c r="C2922" s="141"/>
      <c r="D2922" s="141"/>
      <c r="E2922" s="132" t="s">
        <v>29</v>
      </c>
      <c r="F2922" s="120"/>
      <c r="G2922" s="120"/>
      <c r="H2922" s="120"/>
      <c r="I2922" s="120"/>
      <c r="J2922" s="134"/>
      <c r="K2922" s="155">
        <f>SUM(K2912:K2916)</f>
        <v>0</v>
      </c>
    </row>
    <row r="2923" spans="1:11" ht="13.5" hidden="1" thickBot="1">
      <c r="A2923" s="141"/>
      <c r="B2923" s="141"/>
      <c r="C2923" s="141"/>
      <c r="D2923" s="141"/>
      <c r="E2923" s="132" t="s">
        <v>30</v>
      </c>
      <c r="F2923" s="120"/>
      <c r="G2923" s="120"/>
      <c r="H2923" s="137"/>
      <c r="I2923" s="137"/>
      <c r="J2923" s="140"/>
      <c r="K2923" s="135">
        <f>K2922</f>
        <v>0</v>
      </c>
    </row>
    <row r="2924" spans="1:11" ht="13.5" hidden="1" thickBot="1">
      <c r="A2924" s="141"/>
      <c r="B2924" s="141"/>
      <c r="C2924" s="141"/>
      <c r="D2924" s="141"/>
      <c r="E2924" s="141"/>
      <c r="F2924" s="141"/>
      <c r="G2924" s="141"/>
      <c r="H2924" s="141"/>
      <c r="I2924" s="141"/>
      <c r="J2924" s="139"/>
      <c r="K2924" s="156"/>
    </row>
    <row r="2925" spans="1:11" ht="13.5" hidden="1" thickBot="1">
      <c r="A2925" s="141"/>
      <c r="B2925" s="141"/>
      <c r="C2925" s="141"/>
      <c r="D2925" s="141"/>
      <c r="E2925" s="174" t="s">
        <v>31</v>
      </c>
      <c r="F2925" s="175"/>
      <c r="G2925" s="175"/>
      <c r="H2925" s="175"/>
      <c r="I2925" s="175"/>
      <c r="J2925" s="612">
        <f>K2923+K2907+K2895+K2884</f>
        <v>750000</v>
      </c>
      <c r="K2925" s="613"/>
    </row>
    <row r="2926" spans="1:11" ht="13.5" hidden="1" thickBot="1">
      <c r="A2926" s="141"/>
      <c r="B2926" s="141"/>
      <c r="C2926" s="141"/>
      <c r="D2926" s="141"/>
      <c r="E2926" s="112" t="s">
        <v>32</v>
      </c>
      <c r="F2926" s="157"/>
      <c r="G2926" s="157"/>
      <c r="H2926" s="158">
        <v>0.35</v>
      </c>
      <c r="I2926" s="157"/>
      <c r="J2926" s="612">
        <f>J2925*0.3</f>
        <v>225000</v>
      </c>
      <c r="K2926" s="613"/>
    </row>
    <row r="2927" spans="1:11" ht="13.5" hidden="1" thickBot="1">
      <c r="A2927" s="141"/>
      <c r="B2927" s="141"/>
      <c r="C2927" s="141"/>
      <c r="D2927" s="141"/>
      <c r="E2927" s="160" t="s">
        <v>33</v>
      </c>
      <c r="F2927" s="161"/>
      <c r="G2927" s="161"/>
      <c r="H2927" s="161"/>
      <c r="I2927" s="161"/>
      <c r="J2927" s="612">
        <f>J2926+J2925</f>
        <v>975000</v>
      </c>
      <c r="K2927" s="613"/>
    </row>
    <row r="2928" spans="1:11" ht="13.5" hidden="1" thickBot="1"/>
    <row r="2929" spans="1:11" ht="18">
      <c r="A2929" s="630"/>
      <c r="B2929" s="631"/>
      <c r="C2929" s="632"/>
      <c r="D2929" s="639" t="s">
        <v>0</v>
      </c>
      <c r="E2929" s="640"/>
      <c r="F2929" s="640"/>
      <c r="G2929" s="640"/>
      <c r="H2929" s="640"/>
      <c r="I2929" s="640"/>
      <c r="J2929" s="640"/>
      <c r="K2929" s="640"/>
    </row>
    <row r="2930" spans="1:11" ht="13.5" thickBot="1">
      <c r="A2930" s="633"/>
      <c r="B2930" s="634"/>
      <c r="C2930" s="635"/>
      <c r="D2930" s="106"/>
      <c r="E2930" s="107"/>
      <c r="F2930" s="107"/>
      <c r="G2930" s="107"/>
      <c r="H2930" s="107"/>
      <c r="I2930" s="107"/>
      <c r="J2930" s="107"/>
      <c r="K2930" s="107"/>
    </row>
    <row r="2931" spans="1:11" ht="15" thickBot="1">
      <c r="A2931" s="633"/>
      <c r="B2931" s="634"/>
      <c r="C2931" s="635"/>
      <c r="D2931" s="641" t="str">
        <f>D2863</f>
        <v>MUNICIPIO DE RIONEGRO</v>
      </c>
      <c r="E2931" s="642"/>
      <c r="F2931" s="642"/>
      <c r="G2931" s="642"/>
      <c r="H2931" s="642"/>
      <c r="I2931" s="642"/>
      <c r="J2931" s="643"/>
      <c r="K2931" s="108" t="s">
        <v>1</v>
      </c>
    </row>
    <row r="2932" spans="1:11" ht="13.5" thickBot="1">
      <c r="A2932" s="636"/>
      <c r="B2932" s="637"/>
      <c r="C2932" s="638"/>
      <c r="D2932" s="644" t="str">
        <f>D2864</f>
        <v xml:space="preserve">REPOSICION SISTEMA DE ACUEDUCTO  CORREGIMIENTO LLANO DE PALMAS
</v>
      </c>
      <c r="E2932" s="645"/>
      <c r="F2932" s="645"/>
      <c r="G2932" s="645"/>
      <c r="H2932" s="645"/>
      <c r="I2932" s="645"/>
      <c r="J2932" s="646"/>
      <c r="K2932" s="109" t="str">
        <f>K2863</f>
        <v>FECHA</v>
      </c>
    </row>
    <row r="2933" spans="1:11" ht="13.5" thickBot="1">
      <c r="A2933" s="647" t="s">
        <v>233</v>
      </c>
      <c r="B2933" s="626"/>
      <c r="C2933" s="624">
        <f>'[8]APU''s'!C6210</f>
        <v>0</v>
      </c>
      <c r="D2933" s="624"/>
      <c r="E2933" s="624"/>
      <c r="F2933" s="624"/>
      <c r="G2933" s="625"/>
      <c r="H2933" s="626"/>
      <c r="I2933" s="626"/>
      <c r="J2933" s="163"/>
      <c r="K2933" s="111" t="s">
        <v>3</v>
      </c>
    </row>
    <row r="2934" spans="1:11" ht="13.5" thickBot="1">
      <c r="A2934" s="112" t="s">
        <v>4</v>
      </c>
      <c r="B2934" s="627"/>
      <c r="C2934" s="628"/>
      <c r="D2934" s="112" t="s">
        <v>5</v>
      </c>
      <c r="E2934" s="114"/>
      <c r="F2934" s="627" t="e">
        <f>Resumen!#REF!</f>
        <v>#REF!</v>
      </c>
      <c r="G2934" s="627"/>
      <c r="H2934" s="627"/>
      <c r="I2934" s="627"/>
      <c r="J2934" s="627"/>
      <c r="K2934" s="164" t="s">
        <v>3</v>
      </c>
    </row>
    <row r="2935" spans="1:11">
      <c r="A2935" s="117"/>
      <c r="B2935" s="117"/>
      <c r="C2935" s="117"/>
      <c r="D2935" s="117"/>
      <c r="E2935" s="117"/>
      <c r="F2935" s="117"/>
      <c r="G2935" s="117"/>
      <c r="H2935" s="117"/>
      <c r="I2935" s="117"/>
      <c r="J2935" s="117"/>
      <c r="K2935" s="117"/>
    </row>
    <row r="2936" spans="1:11" ht="13.5" thickBot="1">
      <c r="A2936" s="165" t="s">
        <v>7</v>
      </c>
      <c r="B2936" s="120"/>
      <c r="C2936" s="120"/>
      <c r="D2936" s="120"/>
      <c r="E2936" s="120"/>
      <c r="F2936" s="120"/>
      <c r="G2936" s="120"/>
      <c r="H2936" s="120"/>
      <c r="I2936" s="120"/>
      <c r="J2936" s="120"/>
      <c r="K2936" s="120"/>
    </row>
    <row r="2937" spans="1:11" ht="13.5" thickBot="1">
      <c r="A2937" s="104" t="s">
        <v>8</v>
      </c>
      <c r="B2937" s="596" t="s">
        <v>9</v>
      </c>
      <c r="C2937" s="596"/>
      <c r="D2937" s="597"/>
      <c r="E2937" s="598" t="s">
        <v>10</v>
      </c>
      <c r="F2937" s="599"/>
      <c r="G2937" s="600"/>
      <c r="H2937" s="599" t="s">
        <v>11</v>
      </c>
      <c r="I2937" s="604" t="s">
        <v>12</v>
      </c>
      <c r="J2937" s="599" t="s">
        <v>13</v>
      </c>
      <c r="K2937" s="604" t="s">
        <v>14</v>
      </c>
    </row>
    <row r="2938" spans="1:11" ht="13.5" thickBot="1">
      <c r="A2938" s="127" t="s">
        <v>15</v>
      </c>
      <c r="B2938" s="167" t="s">
        <v>16</v>
      </c>
      <c r="C2938" s="168" t="s">
        <v>17</v>
      </c>
      <c r="D2938" s="166" t="s">
        <v>18</v>
      </c>
      <c r="E2938" s="601"/>
      <c r="F2938" s="602"/>
      <c r="G2938" s="603"/>
      <c r="H2938" s="602"/>
      <c r="I2938" s="605"/>
      <c r="J2938" s="602"/>
      <c r="K2938" s="605"/>
    </row>
    <row r="2939" spans="1:11">
      <c r="A2939" s="104">
        <v>59</v>
      </c>
      <c r="B2939" s="103">
        <v>2</v>
      </c>
      <c r="C2939" s="169">
        <v>59</v>
      </c>
      <c r="D2939" s="152">
        <v>1</v>
      </c>
      <c r="E2939" s="194" t="s">
        <v>472</v>
      </c>
      <c r="F2939" s="153"/>
      <c r="G2939" s="152"/>
      <c r="H2939" s="103" t="s">
        <v>94</v>
      </c>
      <c r="I2939" s="104">
        <v>1</v>
      </c>
      <c r="J2939" s="129">
        <v>159405080</v>
      </c>
      <c r="K2939" s="129">
        <f>J2939*I2939</f>
        <v>159405080</v>
      </c>
    </row>
    <row r="2940" spans="1:11">
      <c r="A2940" s="131"/>
      <c r="B2940" s="103"/>
      <c r="C2940" s="169"/>
      <c r="D2940" s="152"/>
      <c r="E2940" s="193"/>
      <c r="F2940" s="153"/>
      <c r="G2940" s="152"/>
      <c r="H2940" s="103"/>
      <c r="I2940" s="131"/>
      <c r="J2940" s="129"/>
      <c r="K2940" s="129"/>
    </row>
    <row r="2941" spans="1:11">
      <c r="A2941" s="131"/>
      <c r="B2941" s="103"/>
      <c r="C2941" s="169"/>
      <c r="D2941" s="152"/>
      <c r="E2941" s="193"/>
      <c r="F2941" s="153"/>
      <c r="G2941" s="152"/>
      <c r="H2941" s="103"/>
      <c r="I2941" s="131"/>
      <c r="J2941" s="129"/>
      <c r="K2941" s="129"/>
    </row>
    <row r="2942" spans="1:11">
      <c r="A2942" s="131"/>
      <c r="B2942" s="103"/>
      <c r="C2942" s="169"/>
      <c r="D2942" s="152"/>
      <c r="E2942" s="193"/>
      <c r="F2942" s="153"/>
      <c r="G2942" s="152"/>
      <c r="H2942" s="103"/>
      <c r="I2942" s="131"/>
      <c r="J2942" s="129"/>
      <c r="K2942" s="129"/>
    </row>
    <row r="2943" spans="1:11">
      <c r="A2943" s="131"/>
      <c r="B2943" s="103" t="s">
        <v>368</v>
      </c>
      <c r="C2943" s="169" t="s">
        <v>368</v>
      </c>
      <c r="D2943" s="152" t="s">
        <v>368</v>
      </c>
      <c r="E2943" s="193"/>
      <c r="F2943" s="153"/>
      <c r="G2943" s="152"/>
      <c r="H2943" s="103"/>
      <c r="I2943" s="131"/>
      <c r="J2943" s="129"/>
      <c r="K2943" s="129"/>
    </row>
    <row r="2944" spans="1:11">
      <c r="A2944" s="131"/>
      <c r="B2944" s="103" t="s">
        <v>368</v>
      </c>
      <c r="C2944" s="169" t="s">
        <v>368</v>
      </c>
      <c r="D2944" s="152" t="s">
        <v>368</v>
      </c>
      <c r="E2944" s="193"/>
      <c r="F2944" s="153"/>
      <c r="G2944" s="152"/>
      <c r="H2944" s="103"/>
      <c r="I2944" s="131"/>
      <c r="J2944" s="129"/>
      <c r="K2944" s="129"/>
    </row>
    <row r="2945" spans="1:11">
      <c r="A2945" s="131"/>
      <c r="B2945" s="103" t="s">
        <v>368</v>
      </c>
      <c r="C2945" s="169" t="s">
        <v>368</v>
      </c>
      <c r="D2945" s="152" t="s">
        <v>368</v>
      </c>
      <c r="E2945" s="145" t="s">
        <v>368</v>
      </c>
      <c r="F2945" s="153"/>
      <c r="G2945" s="152"/>
      <c r="H2945" s="103" t="s">
        <v>368</v>
      </c>
      <c r="I2945" s="131"/>
      <c r="J2945" s="129" t="s">
        <v>368</v>
      </c>
      <c r="K2945" s="129" t="s">
        <v>368</v>
      </c>
    </row>
    <row r="2946" spans="1:11">
      <c r="A2946" s="131"/>
      <c r="B2946" s="103" t="s">
        <v>368</v>
      </c>
      <c r="C2946" s="169" t="s">
        <v>368</v>
      </c>
      <c r="D2946" s="152" t="s">
        <v>368</v>
      </c>
      <c r="E2946" s="145" t="s">
        <v>368</v>
      </c>
      <c r="F2946" s="153"/>
      <c r="G2946" s="152"/>
      <c r="H2946" s="103" t="s">
        <v>368</v>
      </c>
      <c r="I2946" s="131"/>
      <c r="J2946" s="129" t="s">
        <v>368</v>
      </c>
      <c r="K2946" s="129" t="s">
        <v>368</v>
      </c>
    </row>
    <row r="2947" spans="1:11">
      <c r="A2947" s="131"/>
      <c r="B2947" s="103" t="s">
        <v>368</v>
      </c>
      <c r="C2947" s="169" t="s">
        <v>368</v>
      </c>
      <c r="D2947" s="152" t="s">
        <v>368</v>
      </c>
      <c r="E2947" s="145" t="s">
        <v>368</v>
      </c>
      <c r="F2947" s="153"/>
      <c r="G2947" s="152"/>
      <c r="H2947" s="103" t="s">
        <v>368</v>
      </c>
      <c r="I2947" s="131"/>
      <c r="J2947" s="129" t="s">
        <v>368</v>
      </c>
      <c r="K2947" s="129" t="s">
        <v>368</v>
      </c>
    </row>
    <row r="2948" spans="1:11" ht="13.5" thickBot="1">
      <c r="A2948" s="127"/>
      <c r="B2948" s="124" t="s">
        <v>368</v>
      </c>
      <c r="C2948" s="170" t="s">
        <v>368</v>
      </c>
      <c r="D2948" s="126" t="s">
        <v>368</v>
      </c>
      <c r="E2948" s="146" t="s">
        <v>368</v>
      </c>
      <c r="F2948" s="125"/>
      <c r="G2948" s="126"/>
      <c r="H2948" s="124" t="s">
        <v>368</v>
      </c>
      <c r="I2948" s="127"/>
      <c r="J2948" s="155" t="s">
        <v>368</v>
      </c>
      <c r="K2948" s="155" t="s">
        <v>368</v>
      </c>
    </row>
    <row r="2949" spans="1:11" ht="13.5" thickBot="1">
      <c r="A2949" s="119"/>
      <c r="B2949" s="119"/>
      <c r="C2949" s="119"/>
      <c r="D2949" s="119"/>
      <c r="E2949" s="130" t="s">
        <v>19</v>
      </c>
      <c r="F2949" s="119"/>
      <c r="G2949" s="119"/>
      <c r="H2949" s="120"/>
      <c r="I2949" s="120"/>
      <c r="J2949" s="134"/>
      <c r="K2949" s="155">
        <f>SUM(K2939:K2943)</f>
        <v>159405080</v>
      </c>
    </row>
    <row r="2950" spans="1:11" ht="13.5" thickBot="1">
      <c r="A2950" s="119"/>
      <c r="B2950" s="119"/>
      <c r="C2950" s="119"/>
      <c r="D2950" s="119"/>
      <c r="E2950" s="136" t="s">
        <v>20</v>
      </c>
      <c r="F2950" s="137"/>
      <c r="G2950" s="137"/>
      <c r="H2950" s="137"/>
      <c r="I2950" s="138"/>
      <c r="J2950" s="139"/>
      <c r="K2950" s="135"/>
    </row>
    <row r="2951" spans="1:11" ht="13.5" thickBot="1">
      <c r="A2951" s="119"/>
      <c r="B2951" s="141"/>
      <c r="C2951" s="141"/>
      <c r="D2951" s="141"/>
      <c r="E2951" s="132" t="s">
        <v>21</v>
      </c>
      <c r="F2951" s="120"/>
      <c r="G2951" s="120"/>
      <c r="H2951" s="137"/>
      <c r="I2951" s="137"/>
      <c r="J2951" s="140"/>
      <c r="K2951" s="135">
        <f>K2950+K2949</f>
        <v>159405080</v>
      </c>
    </row>
    <row r="2952" spans="1:11" ht="13.5" thickBot="1">
      <c r="A2952" s="119"/>
      <c r="B2952" s="141"/>
      <c r="C2952" s="141"/>
      <c r="D2952" s="141"/>
      <c r="E2952" s="132" t="s">
        <v>22</v>
      </c>
      <c r="F2952" s="120"/>
      <c r="G2952" s="120"/>
      <c r="H2952" s="137"/>
      <c r="I2952" s="137"/>
      <c r="J2952" s="140"/>
      <c r="K2952" s="135">
        <f>K2951</f>
        <v>159405080</v>
      </c>
    </row>
    <row r="2953" spans="1:11">
      <c r="A2953" s="119"/>
      <c r="B2953" s="141"/>
      <c r="C2953" s="141"/>
      <c r="D2953" s="141"/>
      <c r="E2953" s="141"/>
      <c r="F2953" s="141"/>
      <c r="G2953" s="141"/>
      <c r="H2953" s="141"/>
      <c r="I2953" s="141"/>
      <c r="J2953" s="141"/>
      <c r="K2953" s="141"/>
    </row>
    <row r="2954" spans="1:11" ht="13.5" thickBot="1">
      <c r="A2954" s="142" t="s">
        <v>369</v>
      </c>
      <c r="B2954" s="141"/>
      <c r="C2954" s="141"/>
      <c r="D2954" s="141"/>
      <c r="E2954" s="141"/>
      <c r="F2954" s="141"/>
      <c r="G2954" s="141"/>
      <c r="H2954" s="141"/>
      <c r="I2954" s="141"/>
      <c r="J2954" s="141"/>
      <c r="K2954" s="141"/>
    </row>
    <row r="2955" spans="1:11" ht="13.5" thickBot="1">
      <c r="A2955" s="104" t="s">
        <v>8</v>
      </c>
      <c r="B2955" s="596" t="s">
        <v>9</v>
      </c>
      <c r="C2955" s="596"/>
      <c r="D2955" s="597"/>
      <c r="E2955" s="598" t="s">
        <v>10</v>
      </c>
      <c r="F2955" s="599"/>
      <c r="G2955" s="600"/>
      <c r="H2955" s="599" t="s">
        <v>11</v>
      </c>
      <c r="I2955" s="604" t="s">
        <v>12</v>
      </c>
      <c r="J2955" s="599" t="s">
        <v>13</v>
      </c>
      <c r="K2955" s="604" t="s">
        <v>14</v>
      </c>
    </row>
    <row r="2956" spans="1:11" ht="13.5" thickBot="1">
      <c r="A2956" s="127" t="s">
        <v>15</v>
      </c>
      <c r="B2956" s="167" t="s">
        <v>16</v>
      </c>
      <c r="C2956" s="168" t="s">
        <v>17</v>
      </c>
      <c r="D2956" s="166" t="s">
        <v>18</v>
      </c>
      <c r="E2956" s="601"/>
      <c r="F2956" s="602"/>
      <c r="G2956" s="603"/>
      <c r="H2956" s="602"/>
      <c r="I2956" s="605"/>
      <c r="J2956" s="602"/>
      <c r="K2956" s="605"/>
    </row>
    <row r="2957" spans="1:11">
      <c r="A2957" s="104"/>
      <c r="B2957" s="103"/>
      <c r="C2957" s="169"/>
      <c r="D2957" s="152"/>
      <c r="E2957" s="145"/>
      <c r="F2957" s="153"/>
      <c r="G2957" s="152"/>
      <c r="H2957" s="103"/>
      <c r="I2957" s="104"/>
      <c r="J2957" s="129"/>
      <c r="K2957" s="129"/>
    </row>
    <row r="2958" spans="1:11">
      <c r="A2958" s="131"/>
      <c r="B2958" s="103" t="s">
        <v>368</v>
      </c>
      <c r="C2958" s="169" t="s">
        <v>368</v>
      </c>
      <c r="D2958" s="152" t="s">
        <v>368</v>
      </c>
      <c r="E2958" s="145" t="s">
        <v>368</v>
      </c>
      <c r="F2958" s="153"/>
      <c r="G2958" s="152"/>
      <c r="H2958" s="103" t="s">
        <v>368</v>
      </c>
      <c r="I2958" s="131"/>
      <c r="J2958" s="129" t="s">
        <v>368</v>
      </c>
      <c r="K2958" s="129" t="s">
        <v>368</v>
      </c>
    </row>
    <row r="2959" spans="1:11">
      <c r="A2959" s="131"/>
      <c r="B2959" s="103" t="s">
        <v>368</v>
      </c>
      <c r="C2959" s="169" t="s">
        <v>368</v>
      </c>
      <c r="D2959" s="152" t="s">
        <v>368</v>
      </c>
      <c r="E2959" s="145" t="s">
        <v>368</v>
      </c>
      <c r="F2959" s="153"/>
      <c r="G2959" s="152"/>
      <c r="H2959" s="103" t="s">
        <v>368</v>
      </c>
      <c r="I2959" s="131"/>
      <c r="J2959" s="129" t="s">
        <v>368</v>
      </c>
      <c r="K2959" s="129" t="s">
        <v>368</v>
      </c>
    </row>
    <row r="2960" spans="1:11">
      <c r="A2960" s="131"/>
      <c r="B2960" s="103" t="s">
        <v>368</v>
      </c>
      <c r="C2960" s="169" t="s">
        <v>368</v>
      </c>
      <c r="D2960" s="152" t="s">
        <v>368</v>
      </c>
      <c r="E2960" s="145" t="s">
        <v>368</v>
      </c>
      <c r="F2960" s="153"/>
      <c r="G2960" s="152"/>
      <c r="H2960" s="103" t="s">
        <v>368</v>
      </c>
      <c r="I2960" s="131"/>
      <c r="J2960" s="129" t="s">
        <v>368</v>
      </c>
      <c r="K2960" s="129" t="s">
        <v>368</v>
      </c>
    </row>
    <row r="2961" spans="1:11" ht="13.5" thickBot="1">
      <c r="A2961" s="127"/>
      <c r="B2961" s="124" t="s">
        <v>368</v>
      </c>
      <c r="C2961" s="170" t="s">
        <v>368</v>
      </c>
      <c r="D2961" s="126" t="s">
        <v>368</v>
      </c>
      <c r="E2961" s="146" t="s">
        <v>368</v>
      </c>
      <c r="F2961" s="125"/>
      <c r="G2961" s="126"/>
      <c r="H2961" s="124" t="s">
        <v>368</v>
      </c>
      <c r="I2961" s="127"/>
      <c r="J2961" s="129" t="s">
        <v>368</v>
      </c>
      <c r="K2961" s="129" t="s">
        <v>368</v>
      </c>
    </row>
    <row r="2962" spans="1:11" ht="13.5" thickBot="1">
      <c r="A2962" s="141"/>
      <c r="B2962" s="141"/>
      <c r="C2962" s="141"/>
      <c r="D2962" s="141"/>
      <c r="E2962" s="132" t="s">
        <v>380</v>
      </c>
      <c r="F2962" s="120"/>
      <c r="G2962" s="120"/>
      <c r="H2962" s="120"/>
      <c r="I2962" s="120"/>
      <c r="J2962" s="140"/>
      <c r="K2962" s="135">
        <f>SUM(K2957:K2961)</f>
        <v>0</v>
      </c>
    </row>
    <row r="2963" spans="1:11" ht="13.5" thickBot="1">
      <c r="A2963" s="141"/>
      <c r="B2963" s="141"/>
      <c r="C2963" s="141"/>
      <c r="D2963" s="141"/>
      <c r="E2963" s="132" t="s">
        <v>370</v>
      </c>
      <c r="F2963" s="120"/>
      <c r="G2963" s="120"/>
      <c r="H2963" s="137"/>
      <c r="I2963" s="137"/>
      <c r="J2963" s="140"/>
      <c r="K2963" s="135">
        <f>K2962</f>
        <v>0</v>
      </c>
    </row>
    <row r="2964" spans="1:11">
      <c r="A2964" s="141"/>
      <c r="B2964" s="141"/>
      <c r="C2964" s="141"/>
      <c r="D2964" s="141"/>
      <c r="E2964" s="119"/>
      <c r="F2964" s="119"/>
      <c r="G2964" s="119"/>
      <c r="H2964" s="119"/>
      <c r="I2964" s="119"/>
      <c r="J2964" s="148"/>
      <c r="K2964" s="149"/>
    </row>
    <row r="2965" spans="1:11" ht="13.5" thickBot="1">
      <c r="A2965" s="142" t="s">
        <v>371</v>
      </c>
      <c r="B2965" s="141"/>
      <c r="C2965" s="141"/>
      <c r="D2965" s="141"/>
      <c r="E2965" s="141"/>
      <c r="F2965" s="141"/>
      <c r="G2965" s="141"/>
      <c r="H2965" s="141"/>
      <c r="I2965" s="141"/>
      <c r="J2965" s="141"/>
      <c r="K2965" s="141"/>
    </row>
    <row r="2966" spans="1:11" ht="13.5" thickBot="1">
      <c r="A2966" s="104" t="s">
        <v>8</v>
      </c>
      <c r="B2966" s="596" t="s">
        <v>9</v>
      </c>
      <c r="C2966" s="596"/>
      <c r="D2966" s="597"/>
      <c r="E2966" s="598" t="s">
        <v>10</v>
      </c>
      <c r="F2966" s="600"/>
      <c r="G2966" s="622" t="s">
        <v>372</v>
      </c>
      <c r="H2966" s="604" t="s">
        <v>373</v>
      </c>
      <c r="I2966" s="604" t="s">
        <v>374</v>
      </c>
      <c r="J2966" s="604" t="s">
        <v>28</v>
      </c>
      <c r="K2966" s="604" t="s">
        <v>13</v>
      </c>
    </row>
    <row r="2967" spans="1:11" ht="13.5" thickBot="1">
      <c r="A2967" s="127" t="s">
        <v>15</v>
      </c>
      <c r="B2967" s="167" t="s">
        <v>16</v>
      </c>
      <c r="C2967" s="168" t="s">
        <v>17</v>
      </c>
      <c r="D2967" s="166" t="s">
        <v>18</v>
      </c>
      <c r="E2967" s="601"/>
      <c r="F2967" s="603"/>
      <c r="G2967" s="629"/>
      <c r="H2967" s="605"/>
      <c r="I2967" s="605"/>
      <c r="J2967" s="605"/>
      <c r="K2967" s="605"/>
    </row>
    <row r="2968" spans="1:11">
      <c r="A2968" s="104"/>
      <c r="B2968" s="121"/>
      <c r="C2968" s="171"/>
      <c r="D2968" s="123"/>
      <c r="E2968" s="145"/>
      <c r="F2968" s="123"/>
      <c r="G2968" s="123"/>
      <c r="H2968" s="122"/>
      <c r="I2968" s="104"/>
      <c r="J2968" s="172"/>
      <c r="K2968" s="129"/>
    </row>
    <row r="2969" spans="1:11">
      <c r="A2969" s="131"/>
      <c r="B2969" s="103"/>
      <c r="C2969" s="169"/>
      <c r="D2969" s="152"/>
      <c r="E2969" s="145"/>
      <c r="F2969" s="152"/>
      <c r="G2969" s="152"/>
      <c r="H2969" s="153"/>
      <c r="I2969" s="131"/>
      <c r="J2969" s="149"/>
      <c r="K2969" s="129"/>
    </row>
    <row r="2970" spans="1:11">
      <c r="A2970" s="131"/>
      <c r="B2970" s="103"/>
      <c r="C2970" s="169"/>
      <c r="D2970" s="152"/>
      <c r="E2970" s="145"/>
      <c r="F2970" s="152"/>
      <c r="G2970" s="152"/>
      <c r="H2970" s="153"/>
      <c r="I2970" s="131"/>
      <c r="J2970" s="149"/>
      <c r="K2970" s="129"/>
    </row>
    <row r="2971" spans="1:11">
      <c r="A2971" s="131"/>
      <c r="B2971" s="103"/>
      <c r="C2971" s="169"/>
      <c r="D2971" s="152"/>
      <c r="E2971" s="145"/>
      <c r="F2971" s="152"/>
      <c r="G2971" s="152"/>
      <c r="H2971" s="153"/>
      <c r="I2971" s="131"/>
      <c r="J2971" s="149"/>
      <c r="K2971" s="129"/>
    </row>
    <row r="2972" spans="1:11">
      <c r="A2972" s="131"/>
      <c r="B2972" s="103"/>
      <c r="C2972" s="169"/>
      <c r="D2972" s="152"/>
      <c r="E2972" s="145"/>
      <c r="F2972" s="152"/>
      <c r="G2972" s="152"/>
      <c r="H2972" s="153"/>
      <c r="I2972" s="131"/>
      <c r="J2972" s="149"/>
      <c r="K2972" s="129"/>
    </row>
    <row r="2973" spans="1:11" ht="13.5" thickBot="1">
      <c r="A2973" s="127"/>
      <c r="B2973" s="124" t="s">
        <v>368</v>
      </c>
      <c r="C2973" s="170" t="s">
        <v>368</v>
      </c>
      <c r="D2973" s="126" t="s">
        <v>368</v>
      </c>
      <c r="E2973" s="146" t="s">
        <v>368</v>
      </c>
      <c r="F2973" s="126"/>
      <c r="G2973" s="126"/>
      <c r="H2973" s="153"/>
      <c r="I2973" s="131"/>
      <c r="J2973" s="149"/>
      <c r="K2973" s="129" t="s">
        <v>368</v>
      </c>
    </row>
    <row r="2974" spans="1:11" ht="13.5" thickBot="1">
      <c r="A2974" s="141"/>
      <c r="B2974" s="141"/>
      <c r="C2974" s="141"/>
      <c r="D2974" s="141"/>
      <c r="E2974" s="132" t="s">
        <v>375</v>
      </c>
      <c r="F2974" s="120"/>
      <c r="G2974" s="120"/>
      <c r="H2974" s="137"/>
      <c r="I2974" s="137"/>
      <c r="J2974" s="140"/>
      <c r="K2974" s="135">
        <f>SUM(K2968:K2972)</f>
        <v>0</v>
      </c>
    </row>
    <row r="2975" spans="1:11" ht="13.5" thickBot="1">
      <c r="A2975" s="141"/>
      <c r="B2975" s="141"/>
      <c r="C2975" s="141"/>
      <c r="D2975" s="141"/>
      <c r="E2975" s="132" t="s">
        <v>376</v>
      </c>
      <c r="F2975" s="120"/>
      <c r="G2975" s="120"/>
      <c r="H2975" s="137"/>
      <c r="I2975" s="137"/>
      <c r="J2975" s="140"/>
      <c r="K2975" s="135">
        <f>K2974</f>
        <v>0</v>
      </c>
    </row>
    <row r="2976" spans="1:11">
      <c r="A2976" s="141"/>
      <c r="B2976" s="141"/>
      <c r="C2976" s="141"/>
      <c r="D2976" s="141"/>
      <c r="E2976" s="119"/>
      <c r="F2976" s="119"/>
      <c r="G2976" s="119"/>
      <c r="H2976" s="119"/>
      <c r="I2976" s="119"/>
      <c r="J2976" s="119"/>
      <c r="K2976" s="119"/>
    </row>
    <row r="2977" spans="1:11" ht="13.5" thickBot="1">
      <c r="A2977" s="142" t="s">
        <v>26</v>
      </c>
      <c r="B2977" s="141"/>
      <c r="C2977" s="141"/>
      <c r="D2977" s="141"/>
      <c r="E2977" s="141"/>
      <c r="F2977" s="141"/>
      <c r="G2977" s="141"/>
      <c r="H2977" s="141"/>
      <c r="I2977" s="141"/>
      <c r="J2977" s="141"/>
      <c r="K2977" s="141"/>
    </row>
    <row r="2978" spans="1:11" ht="13.5" thickBot="1">
      <c r="A2978" s="104" t="s">
        <v>8</v>
      </c>
      <c r="B2978" s="596" t="s">
        <v>9</v>
      </c>
      <c r="C2978" s="596"/>
      <c r="D2978" s="597"/>
      <c r="E2978" s="598" t="s">
        <v>10</v>
      </c>
      <c r="F2978" s="599"/>
      <c r="G2978" s="600"/>
      <c r="H2978" s="599" t="s">
        <v>11</v>
      </c>
      <c r="I2978" s="604" t="s">
        <v>27</v>
      </c>
      <c r="J2978" s="599" t="s">
        <v>28</v>
      </c>
      <c r="K2978" s="604" t="s">
        <v>14</v>
      </c>
    </row>
    <row r="2979" spans="1:11" ht="13.5" thickBot="1">
      <c r="A2979" s="127" t="s">
        <v>15</v>
      </c>
      <c r="B2979" s="167" t="s">
        <v>16</v>
      </c>
      <c r="C2979" s="168" t="s">
        <v>17</v>
      </c>
      <c r="D2979" s="166" t="s">
        <v>18</v>
      </c>
      <c r="E2979" s="601"/>
      <c r="F2979" s="602"/>
      <c r="G2979" s="603"/>
      <c r="H2979" s="602"/>
      <c r="I2979" s="605"/>
      <c r="J2979" s="602"/>
      <c r="K2979" s="605"/>
    </row>
    <row r="2980" spans="1:11">
      <c r="A2980" s="104"/>
      <c r="B2980" s="103"/>
      <c r="C2980" s="169"/>
      <c r="D2980" s="152"/>
      <c r="E2980" s="145"/>
      <c r="F2980" s="153"/>
      <c r="G2980" s="152"/>
      <c r="H2980" s="103"/>
      <c r="I2980" s="104"/>
      <c r="J2980" s="129"/>
      <c r="K2980" s="129"/>
    </row>
    <row r="2981" spans="1:11">
      <c r="A2981" s="131"/>
      <c r="B2981" s="103"/>
      <c r="C2981" s="169"/>
      <c r="D2981" s="152"/>
      <c r="E2981" s="145"/>
      <c r="F2981" s="153"/>
      <c r="G2981" s="152"/>
      <c r="H2981" s="103"/>
      <c r="I2981" s="131"/>
      <c r="J2981" s="129"/>
      <c r="K2981" s="129"/>
    </row>
    <row r="2982" spans="1:11">
      <c r="A2982" s="131"/>
      <c r="B2982" s="103"/>
      <c r="C2982" s="169"/>
      <c r="D2982" s="152"/>
      <c r="E2982" s="145"/>
      <c r="F2982" s="153"/>
      <c r="G2982" s="152"/>
      <c r="H2982" s="103"/>
      <c r="I2982" s="131"/>
      <c r="J2982" s="129"/>
      <c r="K2982" s="129"/>
    </row>
    <row r="2983" spans="1:11">
      <c r="A2983" s="131"/>
      <c r="B2983" s="103" t="s">
        <v>368</v>
      </c>
      <c r="C2983" s="169" t="s">
        <v>368</v>
      </c>
      <c r="D2983" s="152" t="s">
        <v>368</v>
      </c>
      <c r="E2983" s="145" t="s">
        <v>368</v>
      </c>
      <c r="F2983" s="153"/>
      <c r="G2983" s="152"/>
      <c r="H2983" s="103" t="s">
        <v>368</v>
      </c>
      <c r="I2983" s="131"/>
      <c r="J2983" s="129" t="s">
        <v>368</v>
      </c>
      <c r="K2983" s="129" t="s">
        <v>368</v>
      </c>
    </row>
    <row r="2984" spans="1:11">
      <c r="A2984" s="131"/>
      <c r="B2984" s="103" t="s">
        <v>368</v>
      </c>
      <c r="C2984" s="169" t="s">
        <v>368</v>
      </c>
      <c r="D2984" s="152" t="s">
        <v>368</v>
      </c>
      <c r="E2984" s="145" t="s">
        <v>368</v>
      </c>
      <c r="F2984" s="153"/>
      <c r="G2984" s="152"/>
      <c r="H2984" s="103" t="s">
        <v>368</v>
      </c>
      <c r="I2984" s="131"/>
      <c r="J2984" s="129" t="s">
        <v>368</v>
      </c>
      <c r="K2984" s="129" t="s">
        <v>368</v>
      </c>
    </row>
    <row r="2985" spans="1:11">
      <c r="A2985" s="131"/>
      <c r="B2985" s="103" t="s">
        <v>368</v>
      </c>
      <c r="C2985" s="169" t="s">
        <v>368</v>
      </c>
      <c r="D2985" s="152" t="s">
        <v>368</v>
      </c>
      <c r="E2985" s="145" t="s">
        <v>368</v>
      </c>
      <c r="F2985" s="153"/>
      <c r="G2985" s="152"/>
      <c r="H2985" s="103" t="s">
        <v>368</v>
      </c>
      <c r="I2985" s="131"/>
      <c r="J2985" s="129" t="s">
        <v>368</v>
      </c>
      <c r="K2985" s="129" t="s">
        <v>368</v>
      </c>
    </row>
    <row r="2986" spans="1:11">
      <c r="A2986" s="131"/>
      <c r="B2986" s="103" t="s">
        <v>368</v>
      </c>
      <c r="C2986" s="169" t="s">
        <v>368</v>
      </c>
      <c r="D2986" s="152" t="s">
        <v>368</v>
      </c>
      <c r="E2986" s="145" t="s">
        <v>368</v>
      </c>
      <c r="F2986" s="153"/>
      <c r="G2986" s="152"/>
      <c r="H2986" s="103" t="s">
        <v>368</v>
      </c>
      <c r="I2986" s="131"/>
      <c r="J2986" s="129" t="s">
        <v>368</v>
      </c>
      <c r="K2986" s="129" t="s">
        <v>368</v>
      </c>
    </row>
    <row r="2987" spans="1:11">
      <c r="A2987" s="131"/>
      <c r="B2987" s="103" t="s">
        <v>368</v>
      </c>
      <c r="C2987" s="169" t="s">
        <v>368</v>
      </c>
      <c r="D2987" s="152" t="s">
        <v>368</v>
      </c>
      <c r="E2987" s="145" t="s">
        <v>368</v>
      </c>
      <c r="F2987" s="153"/>
      <c r="G2987" s="152"/>
      <c r="H2987" s="103" t="s">
        <v>368</v>
      </c>
      <c r="I2987" s="131"/>
      <c r="J2987" s="129" t="s">
        <v>368</v>
      </c>
      <c r="K2987" s="129" t="s">
        <v>368</v>
      </c>
    </row>
    <row r="2988" spans="1:11">
      <c r="A2988" s="131"/>
      <c r="B2988" s="103" t="s">
        <v>368</v>
      </c>
      <c r="C2988" s="169" t="s">
        <v>368</v>
      </c>
      <c r="D2988" s="152" t="s">
        <v>368</v>
      </c>
      <c r="E2988" s="145" t="s">
        <v>368</v>
      </c>
      <c r="F2988" s="153"/>
      <c r="G2988" s="152"/>
      <c r="H2988" s="103" t="s">
        <v>368</v>
      </c>
      <c r="I2988" s="131"/>
      <c r="J2988" s="129" t="s">
        <v>368</v>
      </c>
      <c r="K2988" s="129" t="s">
        <v>368</v>
      </c>
    </row>
    <row r="2989" spans="1:11" ht="13.5" thickBot="1">
      <c r="A2989" s="127"/>
      <c r="B2989" s="124" t="s">
        <v>368</v>
      </c>
      <c r="C2989" s="170" t="s">
        <v>368</v>
      </c>
      <c r="D2989" s="126" t="s">
        <v>368</v>
      </c>
      <c r="E2989" s="146" t="s">
        <v>368</v>
      </c>
      <c r="F2989" s="125"/>
      <c r="G2989" s="126"/>
      <c r="H2989" s="124" t="s">
        <v>368</v>
      </c>
      <c r="I2989" s="127"/>
      <c r="J2989" s="155" t="s">
        <v>368</v>
      </c>
      <c r="K2989" s="155" t="s">
        <v>368</v>
      </c>
    </row>
    <row r="2990" spans="1:11" ht="13.5" thickBot="1">
      <c r="A2990" s="141"/>
      <c r="B2990" s="141"/>
      <c r="C2990" s="141"/>
      <c r="D2990" s="141"/>
      <c r="E2990" s="132" t="s">
        <v>29</v>
      </c>
      <c r="F2990" s="120"/>
      <c r="G2990" s="120"/>
      <c r="H2990" s="120"/>
      <c r="I2990" s="120"/>
      <c r="J2990" s="134"/>
      <c r="K2990" s="155">
        <f>SUM(K2980:K2984)</f>
        <v>0</v>
      </c>
    </row>
    <row r="2991" spans="1:11" ht="13.5" thickBot="1">
      <c r="A2991" s="141"/>
      <c r="B2991" s="141"/>
      <c r="C2991" s="141"/>
      <c r="D2991" s="141"/>
      <c r="E2991" s="132" t="s">
        <v>30</v>
      </c>
      <c r="F2991" s="120"/>
      <c r="G2991" s="120"/>
      <c r="H2991" s="137"/>
      <c r="I2991" s="137"/>
      <c r="J2991" s="140"/>
      <c r="K2991" s="135">
        <f>K2990</f>
        <v>0</v>
      </c>
    </row>
    <row r="2992" spans="1:11" ht="13.5" thickBot="1">
      <c r="A2992" s="141"/>
      <c r="B2992" s="141"/>
      <c r="C2992" s="141"/>
      <c r="D2992" s="141"/>
      <c r="E2992" s="141"/>
      <c r="F2992" s="141"/>
      <c r="G2992" s="141"/>
      <c r="H2992" s="141"/>
      <c r="I2992" s="141"/>
      <c r="J2992" s="139"/>
      <c r="K2992" s="156"/>
    </row>
    <row r="2993" spans="1:11" ht="13.5" thickBot="1">
      <c r="A2993" s="141"/>
      <c r="B2993" s="141"/>
      <c r="C2993" s="141"/>
      <c r="D2993" s="141"/>
      <c r="E2993" s="174" t="s">
        <v>31</v>
      </c>
      <c r="F2993" s="175"/>
      <c r="G2993" s="175"/>
      <c r="H2993" s="175"/>
      <c r="I2993" s="175"/>
      <c r="J2993" s="612">
        <f>K2991+K2975+K2963+K2952</f>
        <v>159405080</v>
      </c>
      <c r="K2993" s="613"/>
    </row>
    <row r="2994" spans="1:11" ht="13.5" thickBot="1">
      <c r="A2994" s="141"/>
      <c r="B2994" s="141"/>
      <c r="C2994" s="141"/>
      <c r="D2994" s="141"/>
      <c r="E2994" s="112" t="s">
        <v>32</v>
      </c>
      <c r="F2994" s="157"/>
      <c r="G2994" s="157"/>
      <c r="H2994" s="158">
        <v>0.35</v>
      </c>
      <c r="I2994" s="157"/>
      <c r="J2994" s="612">
        <f>J2993*0.3</f>
        <v>47821524</v>
      </c>
      <c r="K2994" s="613"/>
    </row>
    <row r="2995" spans="1:11" ht="13.5" thickBot="1">
      <c r="A2995" s="141"/>
      <c r="B2995" s="141"/>
      <c r="C2995" s="141"/>
      <c r="D2995" s="141"/>
      <c r="E2995" s="160" t="s">
        <v>33</v>
      </c>
      <c r="F2995" s="161"/>
      <c r="G2995" s="161"/>
      <c r="H2995" s="161"/>
      <c r="I2995" s="161"/>
      <c r="J2995" s="612">
        <f>J2994+J2993</f>
        <v>207226604</v>
      </c>
      <c r="K2995" s="613"/>
    </row>
    <row r="2997" spans="1:11" ht="18" hidden="1">
      <c r="A2997" s="630"/>
      <c r="B2997" s="631"/>
      <c r="C2997" s="632"/>
      <c r="D2997" s="639" t="s">
        <v>0</v>
      </c>
      <c r="E2997" s="640"/>
      <c r="F2997" s="640"/>
      <c r="G2997" s="640"/>
      <c r="H2997" s="640"/>
      <c r="I2997" s="640"/>
      <c r="J2997" s="640"/>
      <c r="K2997" s="640"/>
    </row>
    <row r="2998" spans="1:11" ht="13.5" hidden="1" thickBot="1">
      <c r="A2998" s="633"/>
      <c r="B2998" s="634"/>
      <c r="C2998" s="635"/>
      <c r="D2998" s="106"/>
      <c r="E2998" s="107"/>
      <c r="F2998" s="107"/>
      <c r="G2998" s="107"/>
      <c r="H2998" s="107"/>
      <c r="I2998" s="107"/>
      <c r="J2998" s="107"/>
      <c r="K2998" s="107"/>
    </row>
    <row r="2999" spans="1:11" ht="15" hidden="1" thickBot="1">
      <c r="A2999" s="633"/>
      <c r="B2999" s="634"/>
      <c r="C2999" s="635"/>
      <c r="D2999" s="641" t="str">
        <f>D2931</f>
        <v>MUNICIPIO DE RIONEGRO</v>
      </c>
      <c r="E2999" s="642"/>
      <c r="F2999" s="642"/>
      <c r="G2999" s="642"/>
      <c r="H2999" s="642"/>
      <c r="I2999" s="642"/>
      <c r="J2999" s="643"/>
      <c r="K2999" s="108" t="s">
        <v>1</v>
      </c>
    </row>
    <row r="3000" spans="1:11" ht="13.5" hidden="1" thickBot="1">
      <c r="A3000" s="636"/>
      <c r="B3000" s="637"/>
      <c r="C3000" s="638"/>
      <c r="D3000" s="644" t="str">
        <f>D2932</f>
        <v xml:space="preserve">REPOSICION SISTEMA DE ACUEDUCTO  CORREGIMIENTO LLANO DE PALMAS
</v>
      </c>
      <c r="E3000" s="645"/>
      <c r="F3000" s="645"/>
      <c r="G3000" s="645"/>
      <c r="H3000" s="645"/>
      <c r="I3000" s="645"/>
      <c r="J3000" s="646"/>
      <c r="K3000" s="109" t="str">
        <f>K2931</f>
        <v>FECHA</v>
      </c>
    </row>
    <row r="3001" spans="1:11" ht="13.5" hidden="1" thickBot="1">
      <c r="A3001" s="647" t="s">
        <v>233</v>
      </c>
      <c r="B3001" s="626"/>
      <c r="C3001" s="624"/>
      <c r="D3001" s="624"/>
      <c r="E3001" s="624"/>
      <c r="F3001" s="624"/>
      <c r="G3001" s="625"/>
      <c r="H3001" s="626"/>
      <c r="I3001" s="626"/>
      <c r="J3001" s="163"/>
      <c r="K3001" s="111" t="s">
        <v>3</v>
      </c>
    </row>
    <row r="3002" spans="1:11" ht="13.5" hidden="1" thickBot="1">
      <c r="A3002" s="112" t="s">
        <v>4</v>
      </c>
      <c r="B3002" s="627"/>
      <c r="C3002" s="628"/>
      <c r="D3002" s="112" t="s">
        <v>5</v>
      </c>
      <c r="E3002" s="114"/>
      <c r="F3002" s="115" t="str">
        <f>Resumen!B65</f>
        <v>Tapa Metalica</v>
      </c>
      <c r="G3002" s="114"/>
      <c r="H3002" s="114"/>
      <c r="I3002" s="114"/>
      <c r="J3002" s="116"/>
      <c r="K3002" s="164" t="s">
        <v>3</v>
      </c>
    </row>
    <row r="3003" spans="1:11" hidden="1">
      <c r="A3003" s="117"/>
      <c r="B3003" s="117"/>
      <c r="C3003" s="117"/>
      <c r="D3003" s="117"/>
      <c r="E3003" s="117"/>
      <c r="F3003" s="117"/>
      <c r="G3003" s="117"/>
      <c r="H3003" s="117"/>
      <c r="I3003" s="117"/>
      <c r="J3003" s="117"/>
      <c r="K3003" s="117"/>
    </row>
    <row r="3004" spans="1:11" ht="13.5" hidden="1" thickBot="1">
      <c r="A3004" s="165" t="s">
        <v>7</v>
      </c>
      <c r="B3004" s="120"/>
      <c r="C3004" s="120"/>
      <c r="D3004" s="120"/>
      <c r="E3004" s="120"/>
      <c r="F3004" s="120"/>
      <c r="G3004" s="120"/>
      <c r="H3004" s="120"/>
      <c r="I3004" s="120"/>
      <c r="J3004" s="120"/>
      <c r="K3004" s="120"/>
    </row>
    <row r="3005" spans="1:11" ht="13.5" hidden="1" thickBot="1">
      <c r="A3005" s="104" t="s">
        <v>8</v>
      </c>
      <c r="B3005" s="596" t="s">
        <v>9</v>
      </c>
      <c r="C3005" s="596"/>
      <c r="D3005" s="597"/>
      <c r="E3005" s="598" t="s">
        <v>10</v>
      </c>
      <c r="F3005" s="599"/>
      <c r="G3005" s="600"/>
      <c r="H3005" s="599" t="s">
        <v>11</v>
      </c>
      <c r="I3005" s="604" t="s">
        <v>12</v>
      </c>
      <c r="J3005" s="599" t="s">
        <v>13</v>
      </c>
      <c r="K3005" s="604" t="s">
        <v>14</v>
      </c>
    </row>
    <row r="3006" spans="1:11" ht="13.5" hidden="1" thickBot="1">
      <c r="A3006" s="127" t="s">
        <v>15</v>
      </c>
      <c r="B3006" s="167" t="s">
        <v>16</v>
      </c>
      <c r="C3006" s="168" t="s">
        <v>17</v>
      </c>
      <c r="D3006" s="166" t="s">
        <v>18</v>
      </c>
      <c r="E3006" s="601"/>
      <c r="F3006" s="602"/>
      <c r="G3006" s="603"/>
      <c r="H3006" s="602"/>
      <c r="I3006" s="605"/>
      <c r="J3006" s="602"/>
      <c r="K3006" s="605"/>
    </row>
    <row r="3007" spans="1:11" hidden="1">
      <c r="A3007" s="104">
        <v>59</v>
      </c>
      <c r="B3007" s="103">
        <v>2</v>
      </c>
      <c r="C3007" s="169">
        <v>59</v>
      </c>
      <c r="D3007" s="152">
        <v>1</v>
      </c>
      <c r="E3007" s="194" t="s">
        <v>484</v>
      </c>
      <c r="F3007" s="153"/>
      <c r="G3007" s="152"/>
      <c r="H3007" s="103" t="s">
        <v>94</v>
      </c>
      <c r="I3007" s="104">
        <v>1</v>
      </c>
      <c r="J3007" s="129">
        <v>387729</v>
      </c>
      <c r="K3007" s="129">
        <f>J3007*I3007</f>
        <v>387729</v>
      </c>
    </row>
    <row r="3008" spans="1:11" hidden="1">
      <c r="A3008" s="131"/>
      <c r="B3008" s="103"/>
      <c r="C3008" s="169"/>
      <c r="D3008" s="152"/>
      <c r="E3008" s="194" t="s">
        <v>485</v>
      </c>
      <c r="F3008" s="153"/>
      <c r="G3008" s="152"/>
      <c r="H3008" s="103" t="s">
        <v>94</v>
      </c>
      <c r="I3008" s="131">
        <v>1</v>
      </c>
      <c r="J3008" s="129">
        <f>J3007*0.8</f>
        <v>310183.2</v>
      </c>
      <c r="K3008" s="129">
        <f>J3008*I3008</f>
        <v>310183.2</v>
      </c>
    </row>
    <row r="3009" spans="1:11" hidden="1">
      <c r="A3009" s="131"/>
      <c r="B3009" s="103"/>
      <c r="C3009" s="169"/>
      <c r="D3009" s="152"/>
      <c r="E3009" s="193"/>
      <c r="F3009" s="153"/>
      <c r="G3009" s="152"/>
      <c r="H3009" s="103"/>
      <c r="I3009" s="131"/>
      <c r="J3009" s="129"/>
      <c r="K3009" s="129"/>
    </row>
    <row r="3010" spans="1:11" hidden="1">
      <c r="A3010" s="131"/>
      <c r="B3010" s="103"/>
      <c r="C3010" s="169"/>
      <c r="D3010" s="152"/>
      <c r="E3010" s="193"/>
      <c r="F3010" s="153"/>
      <c r="G3010" s="152"/>
      <c r="H3010" s="103"/>
      <c r="I3010" s="131"/>
      <c r="J3010" s="129"/>
      <c r="K3010" s="129"/>
    </row>
    <row r="3011" spans="1:11" hidden="1">
      <c r="A3011" s="131"/>
      <c r="B3011" s="103" t="s">
        <v>368</v>
      </c>
      <c r="C3011" s="169" t="s">
        <v>368</v>
      </c>
      <c r="D3011" s="152" t="s">
        <v>368</v>
      </c>
      <c r="E3011" s="193"/>
      <c r="F3011" s="153"/>
      <c r="G3011" s="152"/>
      <c r="H3011" s="103"/>
      <c r="I3011" s="131"/>
      <c r="J3011" s="129"/>
      <c r="K3011" s="129"/>
    </row>
    <row r="3012" spans="1:11" hidden="1">
      <c r="A3012" s="131"/>
      <c r="B3012" s="103" t="s">
        <v>368</v>
      </c>
      <c r="C3012" s="169" t="s">
        <v>368</v>
      </c>
      <c r="D3012" s="152" t="s">
        <v>368</v>
      </c>
      <c r="E3012" s="193"/>
      <c r="F3012" s="153"/>
      <c r="G3012" s="152"/>
      <c r="H3012" s="103"/>
      <c r="I3012" s="131"/>
      <c r="J3012" s="129"/>
      <c r="K3012" s="129"/>
    </row>
    <row r="3013" spans="1:11" hidden="1">
      <c r="A3013" s="131"/>
      <c r="B3013" s="103" t="s">
        <v>368</v>
      </c>
      <c r="C3013" s="169" t="s">
        <v>368</v>
      </c>
      <c r="D3013" s="152" t="s">
        <v>368</v>
      </c>
      <c r="E3013" s="145" t="s">
        <v>368</v>
      </c>
      <c r="F3013" s="153"/>
      <c r="G3013" s="152"/>
      <c r="H3013" s="103" t="s">
        <v>368</v>
      </c>
      <c r="I3013" s="131"/>
      <c r="J3013" s="129" t="s">
        <v>368</v>
      </c>
      <c r="K3013" s="129" t="s">
        <v>368</v>
      </c>
    </row>
    <row r="3014" spans="1:11" hidden="1">
      <c r="A3014" s="131"/>
      <c r="B3014" s="103" t="s">
        <v>368</v>
      </c>
      <c r="C3014" s="169" t="s">
        <v>368</v>
      </c>
      <c r="D3014" s="152" t="s">
        <v>368</v>
      </c>
      <c r="E3014" s="145" t="s">
        <v>368</v>
      </c>
      <c r="F3014" s="153"/>
      <c r="G3014" s="152"/>
      <c r="H3014" s="103" t="s">
        <v>368</v>
      </c>
      <c r="I3014" s="131"/>
      <c r="J3014" s="129" t="s">
        <v>368</v>
      </c>
      <c r="K3014" s="129" t="s">
        <v>368</v>
      </c>
    </row>
    <row r="3015" spans="1:11" hidden="1">
      <c r="A3015" s="131"/>
      <c r="B3015" s="103" t="s">
        <v>368</v>
      </c>
      <c r="C3015" s="169" t="s">
        <v>368</v>
      </c>
      <c r="D3015" s="152" t="s">
        <v>368</v>
      </c>
      <c r="E3015" s="145" t="s">
        <v>368</v>
      </c>
      <c r="F3015" s="153"/>
      <c r="G3015" s="152"/>
      <c r="H3015" s="103" t="s">
        <v>368</v>
      </c>
      <c r="I3015" s="131"/>
      <c r="J3015" s="129" t="s">
        <v>368</v>
      </c>
      <c r="K3015" s="129" t="s">
        <v>368</v>
      </c>
    </row>
    <row r="3016" spans="1:11" ht="13.5" hidden="1" thickBot="1">
      <c r="A3016" s="127"/>
      <c r="B3016" s="124" t="s">
        <v>368</v>
      </c>
      <c r="C3016" s="170" t="s">
        <v>368</v>
      </c>
      <c r="D3016" s="126" t="s">
        <v>368</v>
      </c>
      <c r="E3016" s="146" t="s">
        <v>368</v>
      </c>
      <c r="F3016" s="125"/>
      <c r="G3016" s="126"/>
      <c r="H3016" s="124" t="s">
        <v>368</v>
      </c>
      <c r="I3016" s="127"/>
      <c r="J3016" s="155" t="s">
        <v>368</v>
      </c>
      <c r="K3016" s="155" t="s">
        <v>368</v>
      </c>
    </row>
    <row r="3017" spans="1:11" ht="13.5" hidden="1" thickBot="1">
      <c r="A3017" s="119"/>
      <c r="B3017" s="119"/>
      <c r="C3017" s="119"/>
      <c r="D3017" s="119"/>
      <c r="E3017" s="130" t="s">
        <v>19</v>
      </c>
      <c r="F3017" s="119"/>
      <c r="G3017" s="119"/>
      <c r="H3017" s="120"/>
      <c r="I3017" s="120"/>
      <c r="J3017" s="134"/>
      <c r="K3017" s="155">
        <f>SUM(K3007:K3011)</f>
        <v>697912.2</v>
      </c>
    </row>
    <row r="3018" spans="1:11" ht="13.5" hidden="1" thickBot="1">
      <c r="A3018" s="119"/>
      <c r="B3018" s="119"/>
      <c r="C3018" s="119"/>
      <c r="D3018" s="119"/>
      <c r="E3018" s="136" t="s">
        <v>20</v>
      </c>
      <c r="F3018" s="137"/>
      <c r="G3018" s="137"/>
      <c r="H3018" s="137"/>
      <c r="I3018" s="138"/>
      <c r="J3018" s="139"/>
      <c r="K3018" s="135"/>
    </row>
    <row r="3019" spans="1:11" ht="13.5" hidden="1" thickBot="1">
      <c r="A3019" s="119"/>
      <c r="B3019" s="141"/>
      <c r="C3019" s="141"/>
      <c r="D3019" s="141"/>
      <c r="E3019" s="132" t="s">
        <v>21</v>
      </c>
      <c r="F3019" s="120"/>
      <c r="G3019" s="120"/>
      <c r="H3019" s="137"/>
      <c r="I3019" s="137"/>
      <c r="J3019" s="140"/>
      <c r="K3019" s="135">
        <f>K3018+K3017</f>
        <v>697912.2</v>
      </c>
    </row>
    <row r="3020" spans="1:11" ht="13.5" hidden="1" thickBot="1">
      <c r="A3020" s="119"/>
      <c r="B3020" s="141"/>
      <c r="C3020" s="141"/>
      <c r="D3020" s="141"/>
      <c r="E3020" s="132" t="s">
        <v>22</v>
      </c>
      <c r="F3020" s="120"/>
      <c r="G3020" s="120"/>
      <c r="H3020" s="137"/>
      <c r="I3020" s="137"/>
      <c r="J3020" s="140"/>
      <c r="K3020" s="135">
        <f>K3019</f>
        <v>697912.2</v>
      </c>
    </row>
    <row r="3021" spans="1:11" hidden="1">
      <c r="A3021" s="119"/>
      <c r="B3021" s="141"/>
      <c r="C3021" s="141"/>
      <c r="D3021" s="141"/>
      <c r="E3021" s="141"/>
      <c r="F3021" s="141"/>
      <c r="G3021" s="141"/>
      <c r="H3021" s="141"/>
      <c r="I3021" s="141"/>
      <c r="J3021" s="141"/>
      <c r="K3021" s="141"/>
    </row>
    <row r="3022" spans="1:11" ht="13.5" hidden="1" thickBot="1">
      <c r="A3022" s="142" t="s">
        <v>369</v>
      </c>
      <c r="B3022" s="141"/>
      <c r="C3022" s="141"/>
      <c r="D3022" s="141"/>
      <c r="E3022" s="141"/>
      <c r="F3022" s="141"/>
      <c r="G3022" s="141"/>
      <c r="H3022" s="141"/>
      <c r="I3022" s="141"/>
      <c r="J3022" s="141"/>
      <c r="K3022" s="141"/>
    </row>
    <row r="3023" spans="1:11" ht="13.5" hidden="1" thickBot="1">
      <c r="A3023" s="104" t="s">
        <v>8</v>
      </c>
      <c r="B3023" s="596" t="s">
        <v>9</v>
      </c>
      <c r="C3023" s="596"/>
      <c r="D3023" s="597"/>
      <c r="E3023" s="598" t="s">
        <v>10</v>
      </c>
      <c r="F3023" s="599"/>
      <c r="G3023" s="600"/>
      <c r="H3023" s="599" t="s">
        <v>11</v>
      </c>
      <c r="I3023" s="604" t="s">
        <v>12</v>
      </c>
      <c r="J3023" s="599" t="s">
        <v>13</v>
      </c>
      <c r="K3023" s="604" t="s">
        <v>14</v>
      </c>
    </row>
    <row r="3024" spans="1:11" ht="13.5" hidden="1" thickBot="1">
      <c r="A3024" s="127" t="s">
        <v>15</v>
      </c>
      <c r="B3024" s="167" t="s">
        <v>16</v>
      </c>
      <c r="C3024" s="168" t="s">
        <v>17</v>
      </c>
      <c r="D3024" s="166" t="s">
        <v>18</v>
      </c>
      <c r="E3024" s="601"/>
      <c r="F3024" s="602"/>
      <c r="G3024" s="603"/>
      <c r="H3024" s="602"/>
      <c r="I3024" s="605"/>
      <c r="J3024" s="602"/>
      <c r="K3024" s="605"/>
    </row>
    <row r="3025" spans="1:11" hidden="1">
      <c r="A3025" s="104"/>
      <c r="B3025" s="103"/>
      <c r="C3025" s="169"/>
      <c r="D3025" s="152"/>
      <c r="E3025" s="145" t="str">
        <f>Lista!B15</f>
        <v>HERRAMIENTA MENOR</v>
      </c>
      <c r="F3025" s="153"/>
      <c r="G3025" s="152"/>
      <c r="H3025" s="103" t="s">
        <v>486</v>
      </c>
      <c r="I3025" s="104">
        <v>0.1</v>
      </c>
      <c r="J3025" s="129">
        <v>2500</v>
      </c>
      <c r="K3025" s="129">
        <f>J3025*I3025</f>
        <v>250</v>
      </c>
    </row>
    <row r="3026" spans="1:11" hidden="1">
      <c r="A3026" s="131"/>
      <c r="B3026" s="103" t="s">
        <v>368</v>
      </c>
      <c r="C3026" s="169" t="s">
        <v>368</v>
      </c>
      <c r="D3026" s="152" t="s">
        <v>368</v>
      </c>
      <c r="E3026" s="145" t="s">
        <v>368</v>
      </c>
      <c r="F3026" s="153"/>
      <c r="G3026" s="152"/>
      <c r="H3026" s="103" t="s">
        <v>368</v>
      </c>
      <c r="I3026" s="131"/>
      <c r="J3026" s="129" t="s">
        <v>368</v>
      </c>
      <c r="K3026" s="129" t="s">
        <v>368</v>
      </c>
    </row>
    <row r="3027" spans="1:11" hidden="1">
      <c r="A3027" s="131"/>
      <c r="B3027" s="103" t="s">
        <v>368</v>
      </c>
      <c r="C3027" s="169" t="s">
        <v>368</v>
      </c>
      <c r="D3027" s="152" t="s">
        <v>368</v>
      </c>
      <c r="E3027" s="145" t="s">
        <v>368</v>
      </c>
      <c r="F3027" s="153"/>
      <c r="G3027" s="152"/>
      <c r="H3027" s="103" t="s">
        <v>368</v>
      </c>
      <c r="I3027" s="131"/>
      <c r="J3027" s="129" t="s">
        <v>368</v>
      </c>
      <c r="K3027" s="129" t="s">
        <v>368</v>
      </c>
    </row>
    <row r="3028" spans="1:11" hidden="1">
      <c r="A3028" s="131"/>
      <c r="B3028" s="103" t="s">
        <v>368</v>
      </c>
      <c r="C3028" s="169" t="s">
        <v>368</v>
      </c>
      <c r="D3028" s="152" t="s">
        <v>368</v>
      </c>
      <c r="E3028" s="145" t="s">
        <v>368</v>
      </c>
      <c r="F3028" s="153"/>
      <c r="G3028" s="152"/>
      <c r="H3028" s="103" t="s">
        <v>368</v>
      </c>
      <c r="I3028" s="131"/>
      <c r="J3028" s="129" t="s">
        <v>368</v>
      </c>
      <c r="K3028" s="129" t="s">
        <v>368</v>
      </c>
    </row>
    <row r="3029" spans="1:11" ht="13.5" hidden="1" thickBot="1">
      <c r="A3029" s="127"/>
      <c r="B3029" s="124" t="s">
        <v>368</v>
      </c>
      <c r="C3029" s="170" t="s">
        <v>368</v>
      </c>
      <c r="D3029" s="126" t="s">
        <v>368</v>
      </c>
      <c r="E3029" s="146" t="s">
        <v>368</v>
      </c>
      <c r="F3029" s="125"/>
      <c r="G3029" s="126"/>
      <c r="H3029" s="124" t="s">
        <v>368</v>
      </c>
      <c r="I3029" s="127"/>
      <c r="J3029" s="129" t="s">
        <v>368</v>
      </c>
      <c r="K3029" s="129" t="s">
        <v>368</v>
      </c>
    </row>
    <row r="3030" spans="1:11" ht="13.5" hidden="1" thickBot="1">
      <c r="A3030" s="141"/>
      <c r="B3030" s="141"/>
      <c r="C3030" s="141"/>
      <c r="D3030" s="141"/>
      <c r="E3030" s="132" t="s">
        <v>380</v>
      </c>
      <c r="F3030" s="120"/>
      <c r="G3030" s="120"/>
      <c r="H3030" s="120"/>
      <c r="I3030" s="120"/>
      <c r="J3030" s="140"/>
      <c r="K3030" s="135">
        <f>SUM(K3025:K3029)</f>
        <v>250</v>
      </c>
    </row>
    <row r="3031" spans="1:11" ht="13.5" hidden="1" thickBot="1">
      <c r="A3031" s="141"/>
      <c r="B3031" s="141"/>
      <c r="C3031" s="141"/>
      <c r="D3031" s="141"/>
      <c r="E3031" s="132" t="s">
        <v>370</v>
      </c>
      <c r="F3031" s="120"/>
      <c r="G3031" s="120"/>
      <c r="H3031" s="137"/>
      <c r="I3031" s="137"/>
      <c r="J3031" s="140"/>
      <c r="K3031" s="135">
        <f>K3030</f>
        <v>250</v>
      </c>
    </row>
    <row r="3032" spans="1:11" hidden="1">
      <c r="A3032" s="141"/>
      <c r="B3032" s="141"/>
      <c r="C3032" s="141"/>
      <c r="D3032" s="141"/>
      <c r="E3032" s="119"/>
      <c r="F3032" s="119"/>
      <c r="G3032" s="119"/>
      <c r="H3032" s="119"/>
      <c r="I3032" s="119"/>
      <c r="J3032" s="148"/>
      <c r="K3032" s="149"/>
    </row>
    <row r="3033" spans="1:11" ht="13.5" hidden="1" thickBot="1">
      <c r="A3033" s="142" t="s">
        <v>371</v>
      </c>
      <c r="B3033" s="141"/>
      <c r="C3033" s="141"/>
      <c r="D3033" s="141"/>
      <c r="E3033" s="141"/>
      <c r="F3033" s="141"/>
      <c r="G3033" s="141"/>
      <c r="H3033" s="141"/>
      <c r="I3033" s="141"/>
      <c r="J3033" s="141"/>
      <c r="K3033" s="141"/>
    </row>
    <row r="3034" spans="1:11" ht="13.5" hidden="1" thickBot="1">
      <c r="A3034" s="104" t="s">
        <v>8</v>
      </c>
      <c r="B3034" s="596" t="s">
        <v>9</v>
      </c>
      <c r="C3034" s="596"/>
      <c r="D3034" s="597"/>
      <c r="E3034" s="598" t="s">
        <v>10</v>
      </c>
      <c r="F3034" s="600"/>
      <c r="G3034" s="622" t="s">
        <v>372</v>
      </c>
      <c r="H3034" s="604" t="s">
        <v>373</v>
      </c>
      <c r="I3034" s="604" t="s">
        <v>374</v>
      </c>
      <c r="J3034" s="604" t="s">
        <v>28</v>
      </c>
      <c r="K3034" s="604" t="s">
        <v>13</v>
      </c>
    </row>
    <row r="3035" spans="1:11" ht="13.5" hidden="1" thickBot="1">
      <c r="A3035" s="127" t="s">
        <v>15</v>
      </c>
      <c r="B3035" s="167" t="s">
        <v>16</v>
      </c>
      <c r="C3035" s="168" t="s">
        <v>17</v>
      </c>
      <c r="D3035" s="166" t="s">
        <v>18</v>
      </c>
      <c r="E3035" s="620"/>
      <c r="F3035" s="621"/>
      <c r="G3035" s="623"/>
      <c r="H3035" s="605"/>
      <c r="I3035" s="605"/>
      <c r="J3035" s="605"/>
      <c r="K3035" s="605"/>
    </row>
    <row r="3036" spans="1:11" hidden="1">
      <c r="A3036" s="104"/>
      <c r="B3036" s="121"/>
      <c r="C3036" s="171"/>
      <c r="D3036" s="123"/>
      <c r="E3036" s="606" t="str">
        <f>E3007</f>
        <v>Tapa Metalica e=1/8" 1.16x0.86</v>
      </c>
      <c r="F3036" s="607"/>
      <c r="G3036" s="608"/>
      <c r="H3036" s="122">
        <v>25</v>
      </c>
      <c r="I3036" s="104">
        <v>30</v>
      </c>
      <c r="J3036" s="172">
        <v>20</v>
      </c>
      <c r="K3036" s="129">
        <f>J3036*I3036*H3036</f>
        <v>15000</v>
      </c>
    </row>
    <row r="3037" spans="1:11" hidden="1">
      <c r="A3037" s="131"/>
      <c r="B3037" s="103"/>
      <c r="C3037" s="169"/>
      <c r="D3037" s="152"/>
      <c r="E3037" s="609" t="str">
        <f>E3008</f>
        <v>Tapa Metalica e=1/8"0.8x0.8</v>
      </c>
      <c r="F3037" s="610"/>
      <c r="G3037" s="611"/>
      <c r="H3037" s="153">
        <v>25</v>
      </c>
      <c r="I3037" s="131">
        <v>30</v>
      </c>
      <c r="J3037" s="149">
        <v>20</v>
      </c>
      <c r="K3037" s="129">
        <f>J3037*I3037*H3037</f>
        <v>15000</v>
      </c>
    </row>
    <row r="3038" spans="1:11" hidden="1">
      <c r="A3038" s="131"/>
      <c r="B3038" s="103"/>
      <c r="C3038" s="169"/>
      <c r="D3038" s="152"/>
      <c r="E3038" s="609"/>
      <c r="F3038" s="610"/>
      <c r="G3038" s="611"/>
      <c r="H3038" s="153"/>
      <c r="I3038" s="131"/>
      <c r="J3038" s="149"/>
      <c r="K3038" s="129"/>
    </row>
    <row r="3039" spans="1:11" hidden="1">
      <c r="A3039" s="131"/>
      <c r="B3039" s="103"/>
      <c r="C3039" s="169"/>
      <c r="D3039" s="152"/>
      <c r="E3039" s="609"/>
      <c r="F3039" s="610"/>
      <c r="G3039" s="611"/>
      <c r="H3039" s="153"/>
      <c r="I3039" s="131"/>
      <c r="J3039" s="149"/>
      <c r="K3039" s="129"/>
    </row>
    <row r="3040" spans="1:11" hidden="1">
      <c r="A3040" s="131"/>
      <c r="B3040" s="103"/>
      <c r="C3040" s="169"/>
      <c r="D3040" s="152"/>
      <c r="E3040" s="609"/>
      <c r="F3040" s="610"/>
      <c r="G3040" s="611"/>
      <c r="H3040" s="153"/>
      <c r="I3040" s="131"/>
      <c r="J3040" s="149"/>
      <c r="K3040" s="129"/>
    </row>
    <row r="3041" spans="1:11" ht="13.5" hidden="1" thickBot="1">
      <c r="A3041" s="127"/>
      <c r="B3041" s="124" t="s">
        <v>368</v>
      </c>
      <c r="C3041" s="170" t="s">
        <v>368</v>
      </c>
      <c r="D3041" s="126" t="s">
        <v>368</v>
      </c>
      <c r="E3041" s="617"/>
      <c r="F3041" s="618"/>
      <c r="G3041" s="619"/>
      <c r="H3041" s="153"/>
      <c r="I3041" s="131"/>
      <c r="J3041" s="149"/>
      <c r="K3041" s="129" t="s">
        <v>368</v>
      </c>
    </row>
    <row r="3042" spans="1:11" ht="13.5" hidden="1" thickBot="1">
      <c r="A3042" s="141"/>
      <c r="B3042" s="141"/>
      <c r="C3042" s="141"/>
      <c r="D3042" s="141"/>
      <c r="E3042" s="132" t="s">
        <v>375</v>
      </c>
      <c r="F3042" s="120"/>
      <c r="G3042" s="120"/>
      <c r="H3042" s="137"/>
      <c r="I3042" s="137"/>
      <c r="J3042" s="140"/>
      <c r="K3042" s="135">
        <f>SUM(K3036:K3040)</f>
        <v>30000</v>
      </c>
    </row>
    <row r="3043" spans="1:11" ht="13.5" hidden="1" thickBot="1">
      <c r="A3043" s="141"/>
      <c r="B3043" s="141"/>
      <c r="C3043" s="141"/>
      <c r="D3043" s="141"/>
      <c r="E3043" s="132" t="s">
        <v>376</v>
      </c>
      <c r="F3043" s="120"/>
      <c r="G3043" s="120"/>
      <c r="H3043" s="137"/>
      <c r="I3043" s="137"/>
      <c r="J3043" s="140"/>
      <c r="K3043" s="135">
        <f>K3042</f>
        <v>30000</v>
      </c>
    </row>
    <row r="3044" spans="1:11" hidden="1">
      <c r="A3044" s="141"/>
      <c r="B3044" s="141"/>
      <c r="C3044" s="141"/>
      <c r="D3044" s="141"/>
      <c r="E3044" s="119"/>
      <c r="F3044" s="119"/>
      <c r="G3044" s="119"/>
      <c r="H3044" s="119"/>
      <c r="I3044" s="119"/>
      <c r="J3044" s="119"/>
      <c r="K3044" s="119"/>
    </row>
    <row r="3045" spans="1:11" ht="13.5" hidden="1" thickBot="1">
      <c r="A3045" s="142" t="s">
        <v>26</v>
      </c>
      <c r="B3045" s="141"/>
      <c r="C3045" s="141"/>
      <c r="D3045" s="141"/>
      <c r="E3045" s="141"/>
      <c r="F3045" s="141"/>
      <c r="G3045" s="141"/>
      <c r="H3045" s="141"/>
      <c r="I3045" s="141"/>
      <c r="J3045" s="141"/>
      <c r="K3045" s="141"/>
    </row>
    <row r="3046" spans="1:11" ht="13.5" hidden="1" thickBot="1">
      <c r="A3046" s="104" t="s">
        <v>8</v>
      </c>
      <c r="B3046" s="596" t="s">
        <v>9</v>
      </c>
      <c r="C3046" s="596"/>
      <c r="D3046" s="597"/>
      <c r="E3046" s="598" t="s">
        <v>10</v>
      </c>
      <c r="F3046" s="599"/>
      <c r="G3046" s="600"/>
      <c r="H3046" s="599" t="s">
        <v>11</v>
      </c>
      <c r="I3046" s="604" t="s">
        <v>27</v>
      </c>
      <c r="J3046" s="599" t="s">
        <v>28</v>
      </c>
      <c r="K3046" s="604" t="s">
        <v>14</v>
      </c>
    </row>
    <row r="3047" spans="1:11" ht="13.5" hidden="1" thickBot="1">
      <c r="A3047" s="127" t="s">
        <v>15</v>
      </c>
      <c r="B3047" s="167" t="s">
        <v>16</v>
      </c>
      <c r="C3047" s="168" t="s">
        <v>17</v>
      </c>
      <c r="D3047" s="166" t="s">
        <v>18</v>
      </c>
      <c r="E3047" s="601"/>
      <c r="F3047" s="602"/>
      <c r="G3047" s="603"/>
      <c r="H3047" s="602"/>
      <c r="I3047" s="605"/>
      <c r="J3047" s="602"/>
      <c r="K3047" s="605"/>
    </row>
    <row r="3048" spans="1:11" hidden="1">
      <c r="A3048" s="104"/>
      <c r="B3048" s="103"/>
      <c r="C3048" s="169"/>
      <c r="D3048" s="152"/>
      <c r="E3048" s="145" t="str">
        <f>Salarios!E28</f>
        <v>Ayudante de construcción</v>
      </c>
      <c r="F3048" s="153"/>
      <c r="G3048" s="152"/>
      <c r="H3048" s="103"/>
      <c r="I3048" s="104">
        <v>1.5</v>
      </c>
      <c r="J3048" s="129">
        <f>Salarios!$G$28</f>
        <v>34490</v>
      </c>
      <c r="K3048" s="129">
        <f>J3048*I3048</f>
        <v>51735</v>
      </c>
    </row>
    <row r="3049" spans="1:11" hidden="1">
      <c r="A3049" s="131"/>
      <c r="B3049" s="103"/>
      <c r="C3049" s="169"/>
      <c r="D3049" s="152"/>
      <c r="E3049" s="145"/>
      <c r="F3049" s="153"/>
      <c r="G3049" s="152"/>
      <c r="H3049" s="103"/>
      <c r="I3049" s="131"/>
      <c r="J3049" s="129"/>
      <c r="K3049" s="129"/>
    </row>
    <row r="3050" spans="1:11" hidden="1">
      <c r="A3050" s="131"/>
      <c r="B3050" s="103"/>
      <c r="C3050" s="169"/>
      <c r="D3050" s="152"/>
      <c r="E3050" s="145"/>
      <c r="F3050" s="153"/>
      <c r="G3050" s="152"/>
      <c r="H3050" s="103"/>
      <c r="I3050" s="131"/>
      <c r="J3050" s="129"/>
      <c r="K3050" s="129"/>
    </row>
    <row r="3051" spans="1:11" hidden="1">
      <c r="A3051" s="131"/>
      <c r="B3051" s="103" t="s">
        <v>368</v>
      </c>
      <c r="C3051" s="169" t="s">
        <v>368</v>
      </c>
      <c r="D3051" s="152" t="s">
        <v>368</v>
      </c>
      <c r="E3051" s="145" t="s">
        <v>368</v>
      </c>
      <c r="F3051" s="153"/>
      <c r="G3051" s="152"/>
      <c r="H3051" s="103" t="s">
        <v>368</v>
      </c>
      <c r="I3051" s="131"/>
      <c r="J3051" s="129" t="s">
        <v>368</v>
      </c>
      <c r="K3051" s="129" t="s">
        <v>368</v>
      </c>
    </row>
    <row r="3052" spans="1:11" hidden="1">
      <c r="A3052" s="131"/>
      <c r="B3052" s="103" t="s">
        <v>368</v>
      </c>
      <c r="C3052" s="169" t="s">
        <v>368</v>
      </c>
      <c r="D3052" s="152" t="s">
        <v>368</v>
      </c>
      <c r="E3052" s="145" t="s">
        <v>368</v>
      </c>
      <c r="F3052" s="153"/>
      <c r="G3052" s="152"/>
      <c r="H3052" s="103" t="s">
        <v>368</v>
      </c>
      <c r="I3052" s="131"/>
      <c r="J3052" s="129" t="s">
        <v>368</v>
      </c>
      <c r="K3052" s="129" t="s">
        <v>368</v>
      </c>
    </row>
    <row r="3053" spans="1:11" hidden="1">
      <c r="A3053" s="131"/>
      <c r="B3053" s="103" t="s">
        <v>368</v>
      </c>
      <c r="C3053" s="169" t="s">
        <v>368</v>
      </c>
      <c r="D3053" s="152" t="s">
        <v>368</v>
      </c>
      <c r="E3053" s="145" t="s">
        <v>368</v>
      </c>
      <c r="F3053" s="153"/>
      <c r="G3053" s="152"/>
      <c r="H3053" s="103" t="s">
        <v>368</v>
      </c>
      <c r="I3053" s="131"/>
      <c r="J3053" s="129" t="s">
        <v>368</v>
      </c>
      <c r="K3053" s="129" t="s">
        <v>368</v>
      </c>
    </row>
    <row r="3054" spans="1:11" hidden="1">
      <c r="A3054" s="131"/>
      <c r="B3054" s="103" t="s">
        <v>368</v>
      </c>
      <c r="C3054" s="169" t="s">
        <v>368</v>
      </c>
      <c r="D3054" s="152" t="s">
        <v>368</v>
      </c>
      <c r="E3054" s="145" t="s">
        <v>368</v>
      </c>
      <c r="F3054" s="153"/>
      <c r="G3054" s="152"/>
      <c r="H3054" s="103" t="s">
        <v>368</v>
      </c>
      <c r="I3054" s="131"/>
      <c r="J3054" s="129" t="s">
        <v>368</v>
      </c>
      <c r="K3054" s="129" t="s">
        <v>368</v>
      </c>
    </row>
    <row r="3055" spans="1:11" hidden="1">
      <c r="A3055" s="131"/>
      <c r="B3055" s="103" t="s">
        <v>368</v>
      </c>
      <c r="C3055" s="169" t="s">
        <v>368</v>
      </c>
      <c r="D3055" s="152" t="s">
        <v>368</v>
      </c>
      <c r="E3055" s="145" t="s">
        <v>368</v>
      </c>
      <c r="F3055" s="153"/>
      <c r="G3055" s="152"/>
      <c r="H3055" s="103" t="s">
        <v>368</v>
      </c>
      <c r="I3055" s="131"/>
      <c r="J3055" s="129" t="s">
        <v>368</v>
      </c>
      <c r="K3055" s="129" t="s">
        <v>368</v>
      </c>
    </row>
    <row r="3056" spans="1:11" hidden="1">
      <c r="A3056" s="131"/>
      <c r="B3056" s="103" t="s">
        <v>368</v>
      </c>
      <c r="C3056" s="169" t="s">
        <v>368</v>
      </c>
      <c r="D3056" s="152" t="s">
        <v>368</v>
      </c>
      <c r="E3056" s="145" t="s">
        <v>368</v>
      </c>
      <c r="F3056" s="153"/>
      <c r="G3056" s="152"/>
      <c r="H3056" s="103" t="s">
        <v>368</v>
      </c>
      <c r="I3056" s="131"/>
      <c r="J3056" s="129" t="s">
        <v>368</v>
      </c>
      <c r="K3056" s="129" t="s">
        <v>368</v>
      </c>
    </row>
    <row r="3057" spans="1:11" ht="13.5" hidden="1" thickBot="1">
      <c r="A3057" s="127"/>
      <c r="B3057" s="124" t="s">
        <v>368</v>
      </c>
      <c r="C3057" s="170" t="s">
        <v>368</v>
      </c>
      <c r="D3057" s="126" t="s">
        <v>368</v>
      </c>
      <c r="E3057" s="146" t="s">
        <v>368</v>
      </c>
      <c r="F3057" s="125"/>
      <c r="G3057" s="126"/>
      <c r="H3057" s="124" t="s">
        <v>368</v>
      </c>
      <c r="I3057" s="127"/>
      <c r="J3057" s="155" t="s">
        <v>368</v>
      </c>
      <c r="K3057" s="155" t="s">
        <v>368</v>
      </c>
    </row>
    <row r="3058" spans="1:11" ht="13.5" hidden="1" thickBot="1">
      <c r="A3058" s="141"/>
      <c r="B3058" s="141"/>
      <c r="C3058" s="141"/>
      <c r="D3058" s="141"/>
      <c r="E3058" s="132" t="s">
        <v>29</v>
      </c>
      <c r="F3058" s="120"/>
      <c r="G3058" s="120"/>
      <c r="H3058" s="120"/>
      <c r="I3058" s="120"/>
      <c r="J3058" s="134"/>
      <c r="K3058" s="155">
        <f>SUM(K3048:K3052)</f>
        <v>51735</v>
      </c>
    </row>
    <row r="3059" spans="1:11" ht="13.5" hidden="1" thickBot="1">
      <c r="A3059" s="141"/>
      <c r="B3059" s="141"/>
      <c r="C3059" s="141"/>
      <c r="D3059" s="141"/>
      <c r="E3059" s="132" t="s">
        <v>30</v>
      </c>
      <c r="F3059" s="120"/>
      <c r="G3059" s="120"/>
      <c r="H3059" s="137"/>
      <c r="I3059" s="137"/>
      <c r="J3059" s="140"/>
      <c r="K3059" s="135">
        <f>K3058</f>
        <v>51735</v>
      </c>
    </row>
    <row r="3060" spans="1:11" ht="13.5" hidden="1" thickBot="1">
      <c r="A3060" s="141"/>
      <c r="B3060" s="141"/>
      <c r="C3060" s="141"/>
      <c r="D3060" s="141"/>
      <c r="E3060" s="141"/>
      <c r="F3060" s="141"/>
      <c r="G3060" s="141"/>
      <c r="H3060" s="141"/>
      <c r="I3060" s="141"/>
      <c r="J3060" s="139"/>
      <c r="K3060" s="156"/>
    </row>
    <row r="3061" spans="1:11" ht="13.5" hidden="1" thickBot="1">
      <c r="A3061" s="141"/>
      <c r="B3061" s="141"/>
      <c r="C3061" s="141"/>
      <c r="D3061" s="141"/>
      <c r="E3061" s="174" t="s">
        <v>31</v>
      </c>
      <c r="F3061" s="175"/>
      <c r="G3061" s="175"/>
      <c r="H3061" s="175"/>
      <c r="I3061" s="175"/>
      <c r="J3061" s="612">
        <f>K3059+K3043+K3031+K3020</f>
        <v>779897.2</v>
      </c>
      <c r="K3061" s="613"/>
    </row>
    <row r="3062" spans="1:11" ht="13.5" hidden="1" thickBot="1">
      <c r="A3062" s="141"/>
      <c r="B3062" s="141"/>
      <c r="C3062" s="141"/>
      <c r="D3062" s="141"/>
      <c r="E3062" s="112" t="s">
        <v>32</v>
      </c>
      <c r="F3062" s="157"/>
      <c r="G3062" s="157"/>
      <c r="H3062" s="158">
        <v>0.35</v>
      </c>
      <c r="I3062" s="157"/>
      <c r="J3062" s="612">
        <f>J3061*0.3</f>
        <v>233969.15999999997</v>
      </c>
      <c r="K3062" s="613"/>
    </row>
    <row r="3063" spans="1:11" ht="13.5" hidden="1" thickBot="1">
      <c r="A3063" s="141"/>
      <c r="B3063" s="141"/>
      <c r="C3063" s="141"/>
      <c r="D3063" s="141"/>
      <c r="E3063" s="160" t="s">
        <v>33</v>
      </c>
      <c r="F3063" s="161"/>
      <c r="G3063" s="161"/>
      <c r="H3063" s="161"/>
      <c r="I3063" s="161"/>
      <c r="J3063" s="612">
        <f>J3062+J3061</f>
        <v>1013866.3599999999</v>
      </c>
      <c r="K3063" s="613"/>
    </row>
    <row r="3064" spans="1:11" ht="13.5" hidden="1" thickBot="1"/>
    <row r="3065" spans="1:11" ht="18" hidden="1">
      <c r="A3065" s="630"/>
      <c r="B3065" s="631"/>
      <c r="C3065" s="632"/>
      <c r="D3065" s="639" t="s">
        <v>0</v>
      </c>
      <c r="E3065" s="640"/>
      <c r="F3065" s="640"/>
      <c r="G3065" s="640"/>
      <c r="H3065" s="640"/>
      <c r="I3065" s="640"/>
      <c r="J3065" s="640"/>
      <c r="K3065" s="640"/>
    </row>
    <row r="3066" spans="1:11" ht="13.5" hidden="1" thickBot="1">
      <c r="A3066" s="633"/>
      <c r="B3066" s="634"/>
      <c r="C3066" s="635"/>
      <c r="D3066" s="106"/>
      <c r="E3066" s="107"/>
      <c r="F3066" s="107"/>
      <c r="G3066" s="107"/>
      <c r="H3066" s="107"/>
      <c r="I3066" s="107"/>
      <c r="J3066" s="107"/>
      <c r="K3066" s="107"/>
    </row>
    <row r="3067" spans="1:11" ht="15" hidden="1" thickBot="1">
      <c r="A3067" s="633"/>
      <c r="B3067" s="634"/>
      <c r="C3067" s="635"/>
      <c r="D3067" s="641" t="str">
        <f>D2999</f>
        <v>MUNICIPIO DE RIONEGRO</v>
      </c>
      <c r="E3067" s="642"/>
      <c r="F3067" s="642"/>
      <c r="G3067" s="642"/>
      <c r="H3067" s="642"/>
      <c r="I3067" s="642"/>
      <c r="J3067" s="643"/>
      <c r="K3067" s="108" t="s">
        <v>1</v>
      </c>
    </row>
    <row r="3068" spans="1:11" ht="13.5" hidden="1" thickBot="1">
      <c r="A3068" s="636"/>
      <c r="B3068" s="637"/>
      <c r="C3068" s="638"/>
      <c r="D3068" s="644" t="str">
        <f>D3000</f>
        <v xml:space="preserve">REPOSICION SISTEMA DE ACUEDUCTO  CORREGIMIENTO LLANO DE PALMAS
</v>
      </c>
      <c r="E3068" s="645"/>
      <c r="F3068" s="645"/>
      <c r="G3068" s="645"/>
      <c r="H3068" s="645"/>
      <c r="I3068" s="645"/>
      <c r="J3068" s="646"/>
      <c r="K3068" s="109" t="str">
        <f>K2999</f>
        <v>FECHA</v>
      </c>
    </row>
    <row r="3069" spans="1:11" ht="13.5" hidden="1" thickBot="1">
      <c r="A3069" s="647" t="s">
        <v>233</v>
      </c>
      <c r="B3069" s="626"/>
      <c r="C3069" s="624"/>
      <c r="D3069" s="624"/>
      <c r="E3069" s="624"/>
      <c r="F3069" s="624"/>
      <c r="G3069" s="625"/>
      <c r="H3069" s="626"/>
      <c r="I3069" s="626"/>
      <c r="J3069" s="163"/>
      <c r="K3069" s="111" t="s">
        <v>3</v>
      </c>
    </row>
    <row r="3070" spans="1:11" ht="13.5" hidden="1" thickBot="1">
      <c r="A3070" s="112" t="s">
        <v>4</v>
      </c>
      <c r="B3070" s="627"/>
      <c r="C3070" s="628"/>
      <c r="D3070" s="112" t="s">
        <v>5</v>
      </c>
      <c r="E3070" s="114"/>
      <c r="F3070" s="115" t="e">
        <f>Resumen!#REF!</f>
        <v>#REF!</v>
      </c>
      <c r="G3070" s="114"/>
      <c r="H3070" s="114"/>
      <c r="I3070" s="114"/>
      <c r="J3070" s="116"/>
      <c r="K3070" s="164" t="s">
        <v>3</v>
      </c>
    </row>
    <row r="3071" spans="1:11" hidden="1">
      <c r="A3071" s="117"/>
      <c r="B3071" s="117"/>
      <c r="C3071" s="117"/>
      <c r="D3071" s="117"/>
      <c r="E3071" s="117"/>
      <c r="F3071" s="117"/>
      <c r="G3071" s="117"/>
      <c r="H3071" s="117"/>
      <c r="I3071" s="117"/>
      <c r="J3071" s="117"/>
      <c r="K3071" s="117"/>
    </row>
    <row r="3072" spans="1:11" ht="13.5" hidden="1" thickBot="1">
      <c r="A3072" s="165" t="s">
        <v>7</v>
      </c>
      <c r="B3072" s="120"/>
      <c r="C3072" s="120"/>
      <c r="D3072" s="120"/>
      <c r="E3072" s="120"/>
      <c r="F3072" s="120"/>
      <c r="G3072" s="120"/>
      <c r="H3072" s="120"/>
      <c r="I3072" s="120"/>
      <c r="J3072" s="120"/>
      <c r="K3072" s="120"/>
    </row>
    <row r="3073" spans="1:11" ht="13.5" hidden="1" thickBot="1">
      <c r="A3073" s="104" t="s">
        <v>8</v>
      </c>
      <c r="B3073" s="596" t="s">
        <v>9</v>
      </c>
      <c r="C3073" s="596"/>
      <c r="D3073" s="597"/>
      <c r="E3073" s="598" t="s">
        <v>10</v>
      </c>
      <c r="F3073" s="599"/>
      <c r="G3073" s="600"/>
      <c r="H3073" s="599" t="s">
        <v>11</v>
      </c>
      <c r="I3073" s="604" t="s">
        <v>12</v>
      </c>
      <c r="J3073" s="599" t="s">
        <v>13</v>
      </c>
      <c r="K3073" s="604" t="s">
        <v>14</v>
      </c>
    </row>
    <row r="3074" spans="1:11" ht="13.5" hidden="1" thickBot="1">
      <c r="A3074" s="127" t="s">
        <v>15</v>
      </c>
      <c r="B3074" s="167" t="s">
        <v>16</v>
      </c>
      <c r="C3074" s="168" t="s">
        <v>17</v>
      </c>
      <c r="D3074" s="166" t="s">
        <v>18</v>
      </c>
      <c r="E3074" s="601"/>
      <c r="F3074" s="602"/>
      <c r="G3074" s="603"/>
      <c r="H3074" s="602"/>
      <c r="I3074" s="605"/>
      <c r="J3074" s="602"/>
      <c r="K3074" s="605"/>
    </row>
    <row r="3075" spans="1:11" hidden="1">
      <c r="A3075" s="104">
        <v>59</v>
      </c>
      <c r="B3075" s="103">
        <v>2</v>
      </c>
      <c r="C3075" s="169">
        <v>59</v>
      </c>
      <c r="D3075" s="152">
        <v>1</v>
      </c>
      <c r="E3075" s="194" t="s">
        <v>487</v>
      </c>
      <c r="F3075" s="153"/>
      <c r="G3075" s="152"/>
      <c r="H3075" s="103" t="s">
        <v>6</v>
      </c>
      <c r="I3075" s="104">
        <v>1</v>
      </c>
      <c r="J3075" s="129">
        <v>10872</v>
      </c>
      <c r="K3075" s="129">
        <f>J3075*I3075</f>
        <v>10872</v>
      </c>
    </row>
    <row r="3076" spans="1:11" hidden="1">
      <c r="A3076" s="131"/>
      <c r="B3076" s="103"/>
      <c r="C3076" s="169"/>
      <c r="D3076" s="152"/>
      <c r="E3076" s="194"/>
      <c r="F3076" s="153"/>
      <c r="G3076" s="152"/>
      <c r="H3076" s="103"/>
      <c r="I3076" s="131"/>
      <c r="J3076" s="129"/>
      <c r="K3076" s="129"/>
    </row>
    <row r="3077" spans="1:11" hidden="1">
      <c r="A3077" s="131"/>
      <c r="B3077" s="103"/>
      <c r="C3077" s="169"/>
      <c r="D3077" s="152"/>
      <c r="E3077" s="193"/>
      <c r="F3077" s="153"/>
      <c r="G3077" s="152"/>
      <c r="H3077" s="103"/>
      <c r="I3077" s="131"/>
      <c r="J3077" s="129"/>
      <c r="K3077" s="129"/>
    </row>
    <row r="3078" spans="1:11" hidden="1">
      <c r="A3078" s="131"/>
      <c r="B3078" s="103"/>
      <c r="C3078" s="169"/>
      <c r="D3078" s="152"/>
      <c r="E3078" s="193"/>
      <c r="F3078" s="153"/>
      <c r="G3078" s="152"/>
      <c r="H3078" s="103"/>
      <c r="I3078" s="131"/>
      <c r="J3078" s="129"/>
      <c r="K3078" s="129"/>
    </row>
    <row r="3079" spans="1:11" hidden="1">
      <c r="A3079" s="131"/>
      <c r="B3079" s="103" t="s">
        <v>368</v>
      </c>
      <c r="C3079" s="169" t="s">
        <v>368</v>
      </c>
      <c r="D3079" s="152" t="s">
        <v>368</v>
      </c>
      <c r="E3079" s="193"/>
      <c r="F3079" s="153"/>
      <c r="G3079" s="152"/>
      <c r="H3079" s="103"/>
      <c r="I3079" s="131"/>
      <c r="J3079" s="129"/>
      <c r="K3079" s="129"/>
    </row>
    <row r="3080" spans="1:11" hidden="1">
      <c r="A3080" s="131"/>
      <c r="B3080" s="103" t="s">
        <v>368</v>
      </c>
      <c r="C3080" s="169" t="s">
        <v>368</v>
      </c>
      <c r="D3080" s="152" t="s">
        <v>368</v>
      </c>
      <c r="E3080" s="193"/>
      <c r="F3080" s="153"/>
      <c r="G3080" s="152"/>
      <c r="H3080" s="103"/>
      <c r="I3080" s="131"/>
      <c r="J3080" s="129"/>
      <c r="K3080" s="129"/>
    </row>
    <row r="3081" spans="1:11" hidden="1">
      <c r="A3081" s="131"/>
      <c r="B3081" s="103" t="s">
        <v>368</v>
      </c>
      <c r="C3081" s="169" t="s">
        <v>368</v>
      </c>
      <c r="D3081" s="152" t="s">
        <v>368</v>
      </c>
      <c r="E3081" s="145" t="s">
        <v>368</v>
      </c>
      <c r="F3081" s="153"/>
      <c r="G3081" s="152"/>
      <c r="H3081" s="103" t="s">
        <v>368</v>
      </c>
      <c r="I3081" s="131"/>
      <c r="J3081" s="129" t="s">
        <v>368</v>
      </c>
      <c r="K3081" s="129" t="s">
        <v>368</v>
      </c>
    </row>
    <row r="3082" spans="1:11" hidden="1">
      <c r="A3082" s="131"/>
      <c r="B3082" s="103" t="s">
        <v>368</v>
      </c>
      <c r="C3082" s="169" t="s">
        <v>368</v>
      </c>
      <c r="D3082" s="152" t="s">
        <v>368</v>
      </c>
      <c r="E3082" s="145" t="s">
        <v>368</v>
      </c>
      <c r="F3082" s="153"/>
      <c r="G3082" s="152"/>
      <c r="H3082" s="103" t="s">
        <v>368</v>
      </c>
      <c r="I3082" s="131"/>
      <c r="J3082" s="129" t="s">
        <v>368</v>
      </c>
      <c r="K3082" s="129" t="s">
        <v>368</v>
      </c>
    </row>
    <row r="3083" spans="1:11" hidden="1">
      <c r="A3083" s="131"/>
      <c r="B3083" s="103" t="s">
        <v>368</v>
      </c>
      <c r="C3083" s="169" t="s">
        <v>368</v>
      </c>
      <c r="D3083" s="152" t="s">
        <v>368</v>
      </c>
      <c r="E3083" s="145" t="s">
        <v>368</v>
      </c>
      <c r="F3083" s="153"/>
      <c r="G3083" s="152"/>
      <c r="H3083" s="103" t="s">
        <v>368</v>
      </c>
      <c r="I3083" s="131"/>
      <c r="J3083" s="129" t="s">
        <v>368</v>
      </c>
      <c r="K3083" s="129" t="s">
        <v>368</v>
      </c>
    </row>
    <row r="3084" spans="1:11" ht="13.5" hidden="1" thickBot="1">
      <c r="A3084" s="127"/>
      <c r="B3084" s="124" t="s">
        <v>368</v>
      </c>
      <c r="C3084" s="170" t="s">
        <v>368</v>
      </c>
      <c r="D3084" s="126" t="s">
        <v>368</v>
      </c>
      <c r="E3084" s="146" t="s">
        <v>368</v>
      </c>
      <c r="F3084" s="125"/>
      <c r="G3084" s="126"/>
      <c r="H3084" s="124" t="s">
        <v>368</v>
      </c>
      <c r="I3084" s="127"/>
      <c r="J3084" s="155" t="s">
        <v>368</v>
      </c>
      <c r="K3084" s="155" t="s">
        <v>368</v>
      </c>
    </row>
    <row r="3085" spans="1:11" ht="13.5" hidden="1" thickBot="1">
      <c r="A3085" s="119"/>
      <c r="B3085" s="119"/>
      <c r="C3085" s="119"/>
      <c r="D3085" s="119"/>
      <c r="E3085" s="130" t="s">
        <v>19</v>
      </c>
      <c r="F3085" s="119"/>
      <c r="G3085" s="119"/>
      <c r="H3085" s="120"/>
      <c r="I3085" s="120"/>
      <c r="J3085" s="134"/>
      <c r="K3085" s="155">
        <f>SUM(K3075:K3079)</f>
        <v>10872</v>
      </c>
    </row>
    <row r="3086" spans="1:11" ht="13.5" hidden="1" thickBot="1">
      <c r="A3086" s="119"/>
      <c r="B3086" s="119"/>
      <c r="C3086" s="119"/>
      <c r="D3086" s="119"/>
      <c r="E3086" s="136" t="s">
        <v>20</v>
      </c>
      <c r="F3086" s="137"/>
      <c r="G3086" s="137"/>
      <c r="H3086" s="137"/>
      <c r="I3086" s="138">
        <v>0.05</v>
      </c>
      <c r="J3086" s="139"/>
      <c r="K3086" s="135">
        <f>K3085*I3086</f>
        <v>543.6</v>
      </c>
    </row>
    <row r="3087" spans="1:11" ht="13.5" hidden="1" thickBot="1">
      <c r="A3087" s="119"/>
      <c r="B3087" s="141"/>
      <c r="C3087" s="141"/>
      <c r="D3087" s="141"/>
      <c r="E3087" s="132" t="s">
        <v>21</v>
      </c>
      <c r="F3087" s="120"/>
      <c r="G3087" s="120"/>
      <c r="H3087" s="137"/>
      <c r="I3087" s="137"/>
      <c r="J3087" s="140"/>
      <c r="K3087" s="135">
        <f>K3086+K3085</f>
        <v>11415.6</v>
      </c>
    </row>
    <row r="3088" spans="1:11" ht="13.5" hidden="1" thickBot="1">
      <c r="A3088" s="119"/>
      <c r="B3088" s="141"/>
      <c r="C3088" s="141"/>
      <c r="D3088" s="141"/>
      <c r="E3088" s="132" t="s">
        <v>22</v>
      </c>
      <c r="F3088" s="120"/>
      <c r="G3088" s="120"/>
      <c r="H3088" s="137"/>
      <c r="I3088" s="137"/>
      <c r="J3088" s="140"/>
      <c r="K3088" s="135">
        <f>K3087</f>
        <v>11415.6</v>
      </c>
    </row>
    <row r="3089" spans="1:11" hidden="1">
      <c r="A3089" s="119"/>
      <c r="B3089" s="141"/>
      <c r="C3089" s="141"/>
      <c r="D3089" s="141"/>
      <c r="E3089" s="141"/>
      <c r="F3089" s="141"/>
      <c r="G3089" s="141"/>
      <c r="H3089" s="141"/>
      <c r="I3089" s="141"/>
      <c r="J3089" s="141"/>
      <c r="K3089" s="141"/>
    </row>
    <row r="3090" spans="1:11" ht="13.5" hidden="1" thickBot="1">
      <c r="A3090" s="142" t="s">
        <v>369</v>
      </c>
      <c r="B3090" s="141"/>
      <c r="C3090" s="141"/>
      <c r="D3090" s="141"/>
      <c r="E3090" s="141"/>
      <c r="F3090" s="141"/>
      <c r="G3090" s="141"/>
      <c r="H3090" s="141"/>
      <c r="I3090" s="141"/>
      <c r="J3090" s="141"/>
      <c r="K3090" s="141"/>
    </row>
    <row r="3091" spans="1:11" ht="13.5" hidden="1" thickBot="1">
      <c r="A3091" s="104" t="s">
        <v>8</v>
      </c>
      <c r="B3091" s="596" t="s">
        <v>9</v>
      </c>
      <c r="C3091" s="596"/>
      <c r="D3091" s="597"/>
      <c r="E3091" s="598" t="s">
        <v>10</v>
      </c>
      <c r="F3091" s="599"/>
      <c r="G3091" s="600"/>
      <c r="H3091" s="599" t="s">
        <v>11</v>
      </c>
      <c r="I3091" s="604" t="s">
        <v>12</v>
      </c>
      <c r="J3091" s="599" t="s">
        <v>13</v>
      </c>
      <c r="K3091" s="604" t="s">
        <v>14</v>
      </c>
    </row>
    <row r="3092" spans="1:11" ht="13.5" hidden="1" thickBot="1">
      <c r="A3092" s="127" t="s">
        <v>15</v>
      </c>
      <c r="B3092" s="167" t="s">
        <v>16</v>
      </c>
      <c r="C3092" s="168" t="s">
        <v>17</v>
      </c>
      <c r="D3092" s="166" t="s">
        <v>18</v>
      </c>
      <c r="E3092" s="601"/>
      <c r="F3092" s="602"/>
      <c r="G3092" s="603"/>
      <c r="H3092" s="602"/>
      <c r="I3092" s="605"/>
      <c r="J3092" s="602"/>
      <c r="K3092" s="605"/>
    </row>
    <row r="3093" spans="1:11" hidden="1">
      <c r="A3093" s="104"/>
      <c r="B3093" s="103"/>
      <c r="C3093" s="169"/>
      <c r="D3093" s="152"/>
      <c r="E3093" s="211" t="str">
        <f>Lista!B15</f>
        <v>HERRAMIENTA MENOR</v>
      </c>
      <c r="F3093" s="153"/>
      <c r="G3093" s="152"/>
      <c r="H3093" s="103" t="s">
        <v>486</v>
      </c>
      <c r="I3093" s="104">
        <v>0.1</v>
      </c>
      <c r="J3093" s="129">
        <v>2500</v>
      </c>
      <c r="K3093" s="129">
        <f>J3093*I3093</f>
        <v>250</v>
      </c>
    </row>
    <row r="3094" spans="1:11" hidden="1">
      <c r="A3094" s="131"/>
      <c r="B3094" s="103" t="s">
        <v>368</v>
      </c>
      <c r="C3094" s="169" t="s">
        <v>368</v>
      </c>
      <c r="D3094" s="152" t="s">
        <v>368</v>
      </c>
      <c r="E3094" s="145" t="s">
        <v>167</v>
      </c>
      <c r="F3094" s="153"/>
      <c r="G3094" s="152"/>
      <c r="H3094" s="103" t="s">
        <v>486</v>
      </c>
      <c r="I3094" s="131">
        <v>0.1</v>
      </c>
      <c r="J3094" s="129">
        <v>75000</v>
      </c>
      <c r="K3094" s="129">
        <f>J3094*I3094</f>
        <v>7500</v>
      </c>
    </row>
    <row r="3095" spans="1:11" hidden="1">
      <c r="A3095" s="131"/>
      <c r="B3095" s="103" t="s">
        <v>368</v>
      </c>
      <c r="C3095" s="169" t="s">
        <v>368</v>
      </c>
      <c r="D3095" s="152" t="s">
        <v>368</v>
      </c>
      <c r="E3095" s="145" t="s">
        <v>368</v>
      </c>
      <c r="F3095" s="153"/>
      <c r="G3095" s="152"/>
      <c r="H3095" s="103" t="s">
        <v>368</v>
      </c>
      <c r="I3095" s="131"/>
      <c r="J3095" s="129" t="s">
        <v>368</v>
      </c>
      <c r="K3095" s="129" t="s">
        <v>368</v>
      </c>
    </row>
    <row r="3096" spans="1:11" hidden="1">
      <c r="A3096" s="131"/>
      <c r="B3096" s="103" t="s">
        <v>368</v>
      </c>
      <c r="C3096" s="169" t="s">
        <v>368</v>
      </c>
      <c r="D3096" s="152" t="s">
        <v>368</v>
      </c>
      <c r="E3096" s="145" t="s">
        <v>368</v>
      </c>
      <c r="F3096" s="153"/>
      <c r="G3096" s="152"/>
      <c r="H3096" s="103" t="s">
        <v>368</v>
      </c>
      <c r="I3096" s="131"/>
      <c r="J3096" s="129" t="s">
        <v>368</v>
      </c>
      <c r="K3096" s="129" t="s">
        <v>368</v>
      </c>
    </row>
    <row r="3097" spans="1:11" ht="13.5" hidden="1" thickBot="1">
      <c r="A3097" s="127"/>
      <c r="B3097" s="124" t="s">
        <v>368</v>
      </c>
      <c r="C3097" s="170" t="s">
        <v>368</v>
      </c>
      <c r="D3097" s="126" t="s">
        <v>368</v>
      </c>
      <c r="E3097" s="146" t="s">
        <v>368</v>
      </c>
      <c r="F3097" s="125"/>
      <c r="G3097" s="126"/>
      <c r="H3097" s="124" t="s">
        <v>368</v>
      </c>
      <c r="I3097" s="127"/>
      <c r="J3097" s="129" t="s">
        <v>368</v>
      </c>
      <c r="K3097" s="129" t="s">
        <v>368</v>
      </c>
    </row>
    <row r="3098" spans="1:11" ht="13.5" hidden="1" thickBot="1">
      <c r="A3098" s="141"/>
      <c r="B3098" s="141"/>
      <c r="C3098" s="141"/>
      <c r="D3098" s="141"/>
      <c r="E3098" s="132" t="s">
        <v>380</v>
      </c>
      <c r="F3098" s="120"/>
      <c r="G3098" s="120"/>
      <c r="H3098" s="120"/>
      <c r="I3098" s="120"/>
      <c r="J3098" s="140"/>
      <c r="K3098" s="135">
        <f>SUM(K3093:K3097)</f>
        <v>7750</v>
      </c>
    </row>
    <row r="3099" spans="1:11" ht="13.5" hidden="1" thickBot="1">
      <c r="A3099" s="141"/>
      <c r="B3099" s="141"/>
      <c r="C3099" s="141"/>
      <c r="D3099" s="141"/>
      <c r="E3099" s="132" t="s">
        <v>370</v>
      </c>
      <c r="F3099" s="120"/>
      <c r="G3099" s="120"/>
      <c r="H3099" s="137"/>
      <c r="I3099" s="137"/>
      <c r="J3099" s="140"/>
      <c r="K3099" s="135">
        <f>K3098</f>
        <v>7750</v>
      </c>
    </row>
    <row r="3100" spans="1:11" hidden="1">
      <c r="A3100" s="141"/>
      <c r="B3100" s="141"/>
      <c r="C3100" s="141"/>
      <c r="D3100" s="141"/>
      <c r="E3100" s="119"/>
      <c r="F3100" s="119"/>
      <c r="G3100" s="119"/>
      <c r="H3100" s="119"/>
      <c r="I3100" s="119"/>
      <c r="J3100" s="148"/>
      <c r="K3100" s="149"/>
    </row>
    <row r="3101" spans="1:11" ht="13.5" hidden="1" thickBot="1">
      <c r="A3101" s="142" t="s">
        <v>371</v>
      </c>
      <c r="B3101" s="141"/>
      <c r="C3101" s="141"/>
      <c r="D3101" s="141"/>
      <c r="E3101" s="141"/>
      <c r="F3101" s="141"/>
      <c r="G3101" s="141"/>
      <c r="H3101" s="141"/>
      <c r="I3101" s="141"/>
      <c r="J3101" s="141"/>
      <c r="K3101" s="141"/>
    </row>
    <row r="3102" spans="1:11" ht="13.5" hidden="1" thickBot="1">
      <c r="A3102" s="104" t="s">
        <v>8</v>
      </c>
      <c r="B3102" s="596" t="s">
        <v>9</v>
      </c>
      <c r="C3102" s="596"/>
      <c r="D3102" s="597"/>
      <c r="E3102" s="598" t="s">
        <v>10</v>
      </c>
      <c r="F3102" s="600"/>
      <c r="G3102" s="622" t="s">
        <v>372</v>
      </c>
      <c r="H3102" s="604" t="s">
        <v>373</v>
      </c>
      <c r="I3102" s="604" t="s">
        <v>374</v>
      </c>
      <c r="J3102" s="604" t="s">
        <v>28</v>
      </c>
      <c r="K3102" s="604" t="s">
        <v>13</v>
      </c>
    </row>
    <row r="3103" spans="1:11" ht="13.5" hidden="1" thickBot="1">
      <c r="A3103" s="127" t="s">
        <v>15</v>
      </c>
      <c r="B3103" s="167" t="s">
        <v>16</v>
      </c>
      <c r="C3103" s="168" t="s">
        <v>17</v>
      </c>
      <c r="D3103" s="166" t="s">
        <v>18</v>
      </c>
      <c r="E3103" s="620"/>
      <c r="F3103" s="621"/>
      <c r="G3103" s="623"/>
      <c r="H3103" s="605"/>
      <c r="I3103" s="605"/>
      <c r="J3103" s="605"/>
      <c r="K3103" s="605"/>
    </row>
    <row r="3104" spans="1:11" hidden="1">
      <c r="A3104" s="104"/>
      <c r="B3104" s="121"/>
      <c r="C3104" s="171"/>
      <c r="D3104" s="123"/>
      <c r="E3104" s="606" t="str">
        <f>E3075</f>
        <v>Tuberia metalica</v>
      </c>
      <c r="F3104" s="607"/>
      <c r="G3104" s="608"/>
      <c r="H3104" s="122">
        <v>25</v>
      </c>
      <c r="I3104" s="104">
        <v>0.3</v>
      </c>
      <c r="J3104" s="172">
        <v>20</v>
      </c>
      <c r="K3104" s="129">
        <f>J3104*I3104*H3104</f>
        <v>150</v>
      </c>
    </row>
    <row r="3105" spans="1:11" hidden="1">
      <c r="A3105" s="131"/>
      <c r="B3105" s="103"/>
      <c r="C3105" s="169"/>
      <c r="D3105" s="152"/>
      <c r="E3105" s="609">
        <f>E3076</f>
        <v>0</v>
      </c>
      <c r="F3105" s="610"/>
      <c r="G3105" s="611"/>
      <c r="H3105" s="153"/>
      <c r="I3105" s="131"/>
      <c r="J3105" s="149"/>
      <c r="K3105" s="129"/>
    </row>
    <row r="3106" spans="1:11" hidden="1">
      <c r="A3106" s="131"/>
      <c r="B3106" s="103"/>
      <c r="C3106" s="169"/>
      <c r="D3106" s="152"/>
      <c r="E3106" s="609"/>
      <c r="F3106" s="610"/>
      <c r="G3106" s="611"/>
      <c r="H3106" s="153"/>
      <c r="I3106" s="131"/>
      <c r="J3106" s="149"/>
      <c r="K3106" s="129"/>
    </row>
    <row r="3107" spans="1:11" hidden="1">
      <c r="A3107" s="131"/>
      <c r="B3107" s="103"/>
      <c r="C3107" s="169"/>
      <c r="D3107" s="152"/>
      <c r="E3107" s="609"/>
      <c r="F3107" s="610"/>
      <c r="G3107" s="611"/>
      <c r="H3107" s="153"/>
      <c r="I3107" s="131"/>
      <c r="J3107" s="149"/>
      <c r="K3107" s="129"/>
    </row>
    <row r="3108" spans="1:11" hidden="1">
      <c r="A3108" s="131"/>
      <c r="B3108" s="103"/>
      <c r="C3108" s="169"/>
      <c r="D3108" s="152"/>
      <c r="E3108" s="609"/>
      <c r="F3108" s="610"/>
      <c r="G3108" s="611"/>
      <c r="H3108" s="153"/>
      <c r="I3108" s="131"/>
      <c r="J3108" s="149"/>
      <c r="K3108" s="129"/>
    </row>
    <row r="3109" spans="1:11" ht="13.5" hidden="1" thickBot="1">
      <c r="A3109" s="127"/>
      <c r="B3109" s="124" t="s">
        <v>368</v>
      </c>
      <c r="C3109" s="170" t="s">
        <v>368</v>
      </c>
      <c r="D3109" s="126" t="s">
        <v>368</v>
      </c>
      <c r="E3109" s="617"/>
      <c r="F3109" s="618"/>
      <c r="G3109" s="619"/>
      <c r="H3109" s="153"/>
      <c r="I3109" s="131"/>
      <c r="J3109" s="149"/>
      <c r="K3109" s="129" t="s">
        <v>368</v>
      </c>
    </row>
    <row r="3110" spans="1:11" ht="13.5" hidden="1" thickBot="1">
      <c r="A3110" s="141"/>
      <c r="B3110" s="141"/>
      <c r="C3110" s="141"/>
      <c r="D3110" s="141"/>
      <c r="E3110" s="132" t="s">
        <v>375</v>
      </c>
      <c r="F3110" s="120"/>
      <c r="G3110" s="120"/>
      <c r="H3110" s="137"/>
      <c r="I3110" s="137"/>
      <c r="J3110" s="140"/>
      <c r="K3110" s="135">
        <f>SUM(K3104:K3108)</f>
        <v>150</v>
      </c>
    </row>
    <row r="3111" spans="1:11" ht="13.5" hidden="1" thickBot="1">
      <c r="A3111" s="141"/>
      <c r="B3111" s="141"/>
      <c r="C3111" s="141"/>
      <c r="D3111" s="141"/>
      <c r="E3111" s="132" t="s">
        <v>376</v>
      </c>
      <c r="F3111" s="120"/>
      <c r="G3111" s="120"/>
      <c r="H3111" s="137"/>
      <c r="I3111" s="137"/>
      <c r="J3111" s="140"/>
      <c r="K3111" s="135">
        <f>K3110</f>
        <v>150</v>
      </c>
    </row>
    <row r="3112" spans="1:11" hidden="1">
      <c r="A3112" s="141"/>
      <c r="B3112" s="141"/>
      <c r="C3112" s="141"/>
      <c r="D3112" s="141"/>
      <c r="E3112" s="119"/>
      <c r="F3112" s="119"/>
      <c r="G3112" s="119"/>
      <c r="H3112" s="119"/>
      <c r="I3112" s="119"/>
      <c r="J3112" s="119"/>
      <c r="K3112" s="119"/>
    </row>
    <row r="3113" spans="1:11" ht="13.5" hidden="1" thickBot="1">
      <c r="A3113" s="142" t="s">
        <v>26</v>
      </c>
      <c r="B3113" s="141"/>
      <c r="C3113" s="141"/>
      <c r="D3113" s="141"/>
      <c r="E3113" s="141"/>
      <c r="F3113" s="141"/>
      <c r="G3113" s="141"/>
      <c r="H3113" s="141"/>
      <c r="I3113" s="141"/>
      <c r="J3113" s="141"/>
      <c r="K3113" s="141"/>
    </row>
    <row r="3114" spans="1:11" ht="13.5" hidden="1" thickBot="1">
      <c r="A3114" s="104" t="s">
        <v>8</v>
      </c>
      <c r="B3114" s="596" t="s">
        <v>9</v>
      </c>
      <c r="C3114" s="596"/>
      <c r="D3114" s="597"/>
      <c r="E3114" s="598" t="s">
        <v>10</v>
      </c>
      <c r="F3114" s="599"/>
      <c r="G3114" s="600"/>
      <c r="H3114" s="599" t="s">
        <v>11</v>
      </c>
      <c r="I3114" s="604" t="s">
        <v>27</v>
      </c>
      <c r="J3114" s="599" t="s">
        <v>28</v>
      </c>
      <c r="K3114" s="604" t="s">
        <v>14</v>
      </c>
    </row>
    <row r="3115" spans="1:11" ht="13.5" hidden="1" thickBot="1">
      <c r="A3115" s="127" t="s">
        <v>15</v>
      </c>
      <c r="B3115" s="167" t="s">
        <v>16</v>
      </c>
      <c r="C3115" s="168" t="s">
        <v>17</v>
      </c>
      <c r="D3115" s="166" t="s">
        <v>18</v>
      </c>
      <c r="E3115" s="601"/>
      <c r="F3115" s="602"/>
      <c r="G3115" s="603"/>
      <c r="H3115" s="602"/>
      <c r="I3115" s="605"/>
      <c r="J3115" s="602"/>
      <c r="K3115" s="605"/>
    </row>
    <row r="3116" spans="1:11" hidden="1">
      <c r="A3116" s="104"/>
      <c r="B3116" s="103"/>
      <c r="C3116" s="169"/>
      <c r="D3116" s="152"/>
      <c r="E3116" s="145">
        <f>Salarios!G28</f>
        <v>34490</v>
      </c>
      <c r="F3116" s="153"/>
      <c r="G3116" s="152"/>
      <c r="H3116" s="103"/>
      <c r="I3116" s="104">
        <v>10</v>
      </c>
      <c r="J3116" s="129">
        <f>Salarios!$G$28</f>
        <v>34490</v>
      </c>
      <c r="K3116" s="129">
        <f>J3116/I3116</f>
        <v>3449</v>
      </c>
    </row>
    <row r="3117" spans="1:11" hidden="1">
      <c r="A3117" s="131"/>
      <c r="B3117" s="103"/>
      <c r="C3117" s="169"/>
      <c r="D3117" s="152"/>
      <c r="E3117" s="145"/>
      <c r="F3117" s="153"/>
      <c r="G3117" s="152"/>
      <c r="H3117" s="103"/>
      <c r="I3117" s="131"/>
      <c r="J3117" s="129"/>
      <c r="K3117" s="129"/>
    </row>
    <row r="3118" spans="1:11" hidden="1">
      <c r="A3118" s="131"/>
      <c r="B3118" s="103"/>
      <c r="C3118" s="169"/>
      <c r="D3118" s="152"/>
      <c r="E3118" s="145"/>
      <c r="F3118" s="153"/>
      <c r="G3118" s="152"/>
      <c r="H3118" s="103"/>
      <c r="I3118" s="131"/>
      <c r="J3118" s="129"/>
      <c r="K3118" s="129"/>
    </row>
    <row r="3119" spans="1:11" hidden="1">
      <c r="A3119" s="131"/>
      <c r="B3119" s="103" t="s">
        <v>368</v>
      </c>
      <c r="C3119" s="169" t="s">
        <v>368</v>
      </c>
      <c r="D3119" s="152" t="s">
        <v>368</v>
      </c>
      <c r="E3119" s="145" t="s">
        <v>368</v>
      </c>
      <c r="F3119" s="153"/>
      <c r="G3119" s="152"/>
      <c r="H3119" s="103" t="s">
        <v>368</v>
      </c>
      <c r="I3119" s="131"/>
      <c r="J3119" s="129" t="s">
        <v>368</v>
      </c>
      <c r="K3119" s="129" t="s">
        <v>368</v>
      </c>
    </row>
    <row r="3120" spans="1:11" hidden="1">
      <c r="A3120" s="131"/>
      <c r="B3120" s="103" t="s">
        <v>368</v>
      </c>
      <c r="C3120" s="169" t="s">
        <v>368</v>
      </c>
      <c r="D3120" s="152" t="s">
        <v>368</v>
      </c>
      <c r="E3120" s="145" t="s">
        <v>368</v>
      </c>
      <c r="F3120" s="153"/>
      <c r="G3120" s="152"/>
      <c r="H3120" s="103" t="s">
        <v>368</v>
      </c>
      <c r="I3120" s="131"/>
      <c r="J3120" s="129" t="s">
        <v>368</v>
      </c>
      <c r="K3120" s="129" t="s">
        <v>368</v>
      </c>
    </row>
    <row r="3121" spans="1:11" hidden="1">
      <c r="A3121" s="131"/>
      <c r="B3121" s="103" t="s">
        <v>368</v>
      </c>
      <c r="C3121" s="169" t="s">
        <v>368</v>
      </c>
      <c r="D3121" s="152" t="s">
        <v>368</v>
      </c>
      <c r="E3121" s="145" t="s">
        <v>368</v>
      </c>
      <c r="F3121" s="153"/>
      <c r="G3121" s="152"/>
      <c r="H3121" s="103" t="s">
        <v>368</v>
      </c>
      <c r="I3121" s="131"/>
      <c r="J3121" s="129" t="s">
        <v>368</v>
      </c>
      <c r="K3121" s="129" t="s">
        <v>368</v>
      </c>
    </row>
    <row r="3122" spans="1:11" hidden="1">
      <c r="A3122" s="131"/>
      <c r="B3122" s="103" t="s">
        <v>368</v>
      </c>
      <c r="C3122" s="169" t="s">
        <v>368</v>
      </c>
      <c r="D3122" s="152" t="s">
        <v>368</v>
      </c>
      <c r="E3122" s="145" t="s">
        <v>368</v>
      </c>
      <c r="F3122" s="153"/>
      <c r="G3122" s="152"/>
      <c r="H3122" s="103" t="s">
        <v>368</v>
      </c>
      <c r="I3122" s="131"/>
      <c r="J3122" s="129" t="s">
        <v>368</v>
      </c>
      <c r="K3122" s="129" t="s">
        <v>368</v>
      </c>
    </row>
    <row r="3123" spans="1:11" hidden="1">
      <c r="A3123" s="131"/>
      <c r="B3123" s="103" t="s">
        <v>368</v>
      </c>
      <c r="C3123" s="169" t="s">
        <v>368</v>
      </c>
      <c r="D3123" s="152" t="s">
        <v>368</v>
      </c>
      <c r="E3123" s="145" t="s">
        <v>368</v>
      </c>
      <c r="F3123" s="153"/>
      <c r="G3123" s="152"/>
      <c r="H3123" s="103" t="s">
        <v>368</v>
      </c>
      <c r="I3123" s="131"/>
      <c r="J3123" s="129" t="s">
        <v>368</v>
      </c>
      <c r="K3123" s="129" t="s">
        <v>368</v>
      </c>
    </row>
    <row r="3124" spans="1:11" hidden="1">
      <c r="A3124" s="131"/>
      <c r="B3124" s="103" t="s">
        <v>368</v>
      </c>
      <c r="C3124" s="169" t="s">
        <v>368</v>
      </c>
      <c r="D3124" s="152" t="s">
        <v>368</v>
      </c>
      <c r="E3124" s="145" t="s">
        <v>368</v>
      </c>
      <c r="F3124" s="153"/>
      <c r="G3124" s="152"/>
      <c r="H3124" s="103" t="s">
        <v>368</v>
      </c>
      <c r="I3124" s="131"/>
      <c r="J3124" s="129" t="s">
        <v>368</v>
      </c>
      <c r="K3124" s="129" t="s">
        <v>368</v>
      </c>
    </row>
    <row r="3125" spans="1:11" ht="13.5" hidden="1" thickBot="1">
      <c r="A3125" s="127"/>
      <c r="B3125" s="124" t="s">
        <v>368</v>
      </c>
      <c r="C3125" s="170" t="s">
        <v>368</v>
      </c>
      <c r="D3125" s="126" t="s">
        <v>368</v>
      </c>
      <c r="E3125" s="146" t="s">
        <v>368</v>
      </c>
      <c r="F3125" s="125"/>
      <c r="G3125" s="126"/>
      <c r="H3125" s="124" t="s">
        <v>368</v>
      </c>
      <c r="I3125" s="127"/>
      <c r="J3125" s="155" t="s">
        <v>368</v>
      </c>
      <c r="K3125" s="155" t="s">
        <v>368</v>
      </c>
    </row>
    <row r="3126" spans="1:11" ht="13.5" hidden="1" thickBot="1">
      <c r="A3126" s="141"/>
      <c r="B3126" s="141"/>
      <c r="C3126" s="141"/>
      <c r="D3126" s="141"/>
      <c r="E3126" s="132" t="s">
        <v>29</v>
      </c>
      <c r="F3126" s="120"/>
      <c r="G3126" s="120"/>
      <c r="H3126" s="120"/>
      <c r="I3126" s="120"/>
      <c r="J3126" s="134"/>
      <c r="K3126" s="155">
        <f>SUM(K3116:K3120)</f>
        <v>3449</v>
      </c>
    </row>
    <row r="3127" spans="1:11" ht="13.5" hidden="1" thickBot="1">
      <c r="A3127" s="141"/>
      <c r="B3127" s="141"/>
      <c r="C3127" s="141"/>
      <c r="D3127" s="141"/>
      <c r="E3127" s="132" t="s">
        <v>30</v>
      </c>
      <c r="F3127" s="120"/>
      <c r="G3127" s="120"/>
      <c r="H3127" s="137"/>
      <c r="I3127" s="137"/>
      <c r="J3127" s="140"/>
      <c r="K3127" s="135">
        <f>K3126</f>
        <v>3449</v>
      </c>
    </row>
    <row r="3128" spans="1:11" ht="13.5" hidden="1" thickBot="1">
      <c r="A3128" s="141"/>
      <c r="B3128" s="141"/>
      <c r="C3128" s="141"/>
      <c r="D3128" s="141"/>
      <c r="E3128" s="141"/>
      <c r="F3128" s="141"/>
      <c r="G3128" s="141"/>
      <c r="H3128" s="141"/>
      <c r="I3128" s="141"/>
      <c r="J3128" s="139"/>
      <c r="K3128" s="156"/>
    </row>
    <row r="3129" spans="1:11" ht="13.5" hidden="1" thickBot="1">
      <c r="A3129" s="141"/>
      <c r="B3129" s="141"/>
      <c r="C3129" s="141"/>
      <c r="D3129" s="141"/>
      <c r="E3129" s="174" t="s">
        <v>31</v>
      </c>
      <c r="F3129" s="175"/>
      <c r="G3129" s="175"/>
      <c r="H3129" s="175"/>
      <c r="I3129" s="175"/>
      <c r="J3129" s="612">
        <f>K3127+K3111+K3099+K3088</f>
        <v>22764.6</v>
      </c>
      <c r="K3129" s="613"/>
    </row>
    <row r="3130" spans="1:11" ht="13.5" hidden="1" thickBot="1">
      <c r="A3130" s="141"/>
      <c r="B3130" s="141"/>
      <c r="C3130" s="141"/>
      <c r="D3130" s="141"/>
      <c r="E3130" s="112" t="s">
        <v>32</v>
      </c>
      <c r="F3130" s="157"/>
      <c r="G3130" s="157"/>
      <c r="H3130" s="158">
        <v>0.35</v>
      </c>
      <c r="I3130" s="157"/>
      <c r="J3130" s="612">
        <f>J3129*0.3</f>
        <v>6829.3799999999992</v>
      </c>
      <c r="K3130" s="613"/>
    </row>
    <row r="3131" spans="1:11" ht="13.5" hidden="1" thickBot="1">
      <c r="A3131" s="141"/>
      <c r="B3131" s="141"/>
      <c r="C3131" s="141"/>
      <c r="D3131" s="141"/>
      <c r="E3131" s="160" t="s">
        <v>33</v>
      </c>
      <c r="F3131" s="161"/>
      <c r="G3131" s="161"/>
      <c r="H3131" s="161"/>
      <c r="I3131" s="161"/>
      <c r="J3131" s="612">
        <f>J3130+J3129</f>
        <v>29593.979999999996</v>
      </c>
      <c r="K3131" s="613"/>
    </row>
    <row r="3132" spans="1:11" ht="13.5" hidden="1" thickBot="1"/>
    <row r="3133" spans="1:11" ht="18" hidden="1">
      <c r="A3133" s="630"/>
      <c r="B3133" s="631"/>
      <c r="C3133" s="632"/>
      <c r="D3133" s="639" t="s">
        <v>0</v>
      </c>
      <c r="E3133" s="640"/>
      <c r="F3133" s="640"/>
      <c r="G3133" s="640"/>
      <c r="H3133" s="640"/>
      <c r="I3133" s="640"/>
      <c r="J3133" s="640"/>
      <c r="K3133" s="640"/>
    </row>
    <row r="3134" spans="1:11" ht="13.5" hidden="1" thickBot="1">
      <c r="A3134" s="633"/>
      <c r="B3134" s="634"/>
      <c r="C3134" s="635"/>
      <c r="D3134" s="106"/>
      <c r="E3134" s="107"/>
      <c r="F3134" s="107"/>
      <c r="G3134" s="107"/>
      <c r="H3134" s="107"/>
      <c r="I3134" s="107"/>
      <c r="J3134" s="107"/>
      <c r="K3134" s="107"/>
    </row>
    <row r="3135" spans="1:11" ht="15" hidden="1" thickBot="1">
      <c r="A3135" s="633"/>
      <c r="B3135" s="634"/>
      <c r="C3135" s="635"/>
      <c r="D3135" s="641" t="str">
        <f>D3067</f>
        <v>MUNICIPIO DE RIONEGRO</v>
      </c>
      <c r="E3135" s="642"/>
      <c r="F3135" s="642"/>
      <c r="G3135" s="642"/>
      <c r="H3135" s="642"/>
      <c r="I3135" s="642"/>
      <c r="J3135" s="643"/>
      <c r="K3135" s="108" t="s">
        <v>1</v>
      </c>
    </row>
    <row r="3136" spans="1:11" ht="13.5" hidden="1" thickBot="1">
      <c r="A3136" s="636"/>
      <c r="B3136" s="637"/>
      <c r="C3136" s="638"/>
      <c r="D3136" s="644" t="str">
        <f>D3068</f>
        <v xml:space="preserve">REPOSICION SISTEMA DE ACUEDUCTO  CORREGIMIENTO LLANO DE PALMAS
</v>
      </c>
      <c r="E3136" s="645"/>
      <c r="F3136" s="645"/>
      <c r="G3136" s="645"/>
      <c r="H3136" s="645"/>
      <c r="I3136" s="645"/>
      <c r="J3136" s="646"/>
      <c r="K3136" s="109" t="str">
        <f>K3067</f>
        <v>FECHA</v>
      </c>
    </row>
    <row r="3137" spans="1:11" ht="13.5" hidden="1" thickBot="1">
      <c r="A3137" s="647" t="s">
        <v>233</v>
      </c>
      <c r="B3137" s="626"/>
      <c r="C3137" s="624"/>
      <c r="D3137" s="624"/>
      <c r="E3137" s="624"/>
      <c r="F3137" s="624"/>
      <c r="G3137" s="625"/>
      <c r="H3137" s="626"/>
      <c r="I3137" s="626"/>
      <c r="J3137" s="163"/>
      <c r="K3137" s="111" t="s">
        <v>3</v>
      </c>
    </row>
    <row r="3138" spans="1:11" ht="13.5" hidden="1" thickBot="1">
      <c r="A3138" s="112" t="s">
        <v>4</v>
      </c>
      <c r="B3138" s="627"/>
      <c r="C3138" s="628"/>
      <c r="D3138" s="112" t="s">
        <v>5</v>
      </c>
      <c r="E3138" s="114"/>
      <c r="F3138" s="115" t="e">
        <f>Resumen!#REF!</f>
        <v>#REF!</v>
      </c>
      <c r="G3138" s="114"/>
      <c r="H3138" s="114"/>
      <c r="I3138" s="114"/>
      <c r="J3138" s="116"/>
      <c r="K3138" s="164" t="s">
        <v>3</v>
      </c>
    </row>
    <row r="3139" spans="1:11" hidden="1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  <c r="K3139" s="117"/>
    </row>
    <row r="3140" spans="1:11" ht="13.5" hidden="1" thickBot="1">
      <c r="A3140" s="165" t="s">
        <v>7</v>
      </c>
      <c r="B3140" s="120"/>
      <c r="C3140" s="120"/>
      <c r="D3140" s="120"/>
      <c r="E3140" s="120"/>
      <c r="F3140" s="120"/>
      <c r="G3140" s="120"/>
      <c r="H3140" s="120"/>
      <c r="I3140" s="120"/>
      <c r="J3140" s="120"/>
      <c r="K3140" s="120"/>
    </row>
    <row r="3141" spans="1:11" ht="13.5" hidden="1" thickBot="1">
      <c r="A3141" s="104" t="s">
        <v>8</v>
      </c>
      <c r="B3141" s="596" t="s">
        <v>9</v>
      </c>
      <c r="C3141" s="596"/>
      <c r="D3141" s="597"/>
      <c r="E3141" s="598" t="s">
        <v>10</v>
      </c>
      <c r="F3141" s="599"/>
      <c r="G3141" s="600"/>
      <c r="H3141" s="599" t="s">
        <v>11</v>
      </c>
      <c r="I3141" s="604" t="s">
        <v>12</v>
      </c>
      <c r="J3141" s="599" t="s">
        <v>13</v>
      </c>
      <c r="K3141" s="604" t="s">
        <v>14</v>
      </c>
    </row>
    <row r="3142" spans="1:11" ht="13.5" hidden="1" thickBot="1">
      <c r="A3142" s="127" t="s">
        <v>15</v>
      </c>
      <c r="B3142" s="167" t="s">
        <v>16</v>
      </c>
      <c r="C3142" s="168" t="s">
        <v>17</v>
      </c>
      <c r="D3142" s="166" t="s">
        <v>18</v>
      </c>
      <c r="E3142" s="601"/>
      <c r="F3142" s="602"/>
      <c r="G3142" s="603"/>
      <c r="H3142" s="602"/>
      <c r="I3142" s="605"/>
      <c r="J3142" s="602"/>
      <c r="K3142" s="605"/>
    </row>
    <row r="3143" spans="1:11" ht="24.75" hidden="1" customHeight="1">
      <c r="A3143" s="104">
        <v>59</v>
      </c>
      <c r="B3143" s="103">
        <v>2</v>
      </c>
      <c r="C3143" s="169">
        <v>59</v>
      </c>
      <c r="D3143" s="152">
        <v>1</v>
      </c>
      <c r="E3143" s="614" t="e">
        <f>F3138</f>
        <v>#REF!</v>
      </c>
      <c r="F3143" s="615"/>
      <c r="G3143" s="616"/>
      <c r="H3143" s="103" t="s">
        <v>6</v>
      </c>
      <c r="I3143" s="104">
        <v>1</v>
      </c>
      <c r="J3143" s="129">
        <f>1068000*1.5</f>
        <v>1602000</v>
      </c>
      <c r="K3143" s="129">
        <f>J3143*I3143</f>
        <v>1602000</v>
      </c>
    </row>
    <row r="3144" spans="1:11" hidden="1">
      <c r="A3144" s="131"/>
      <c r="B3144" s="103"/>
      <c r="C3144" s="169"/>
      <c r="D3144" s="152"/>
      <c r="E3144" s="194"/>
      <c r="F3144" s="153"/>
      <c r="G3144" s="152"/>
      <c r="H3144" s="103"/>
      <c r="I3144" s="131"/>
      <c r="J3144" s="129"/>
      <c r="K3144" s="129"/>
    </row>
    <row r="3145" spans="1:11" hidden="1">
      <c r="A3145" s="131"/>
      <c r="B3145" s="103"/>
      <c r="C3145" s="169"/>
      <c r="D3145" s="152"/>
      <c r="E3145" s="193"/>
      <c r="F3145" s="153"/>
      <c r="G3145" s="152"/>
      <c r="H3145" s="103"/>
      <c r="I3145" s="131"/>
      <c r="J3145" s="129"/>
      <c r="K3145" s="129"/>
    </row>
    <row r="3146" spans="1:11" hidden="1">
      <c r="A3146" s="131"/>
      <c r="B3146" s="103"/>
      <c r="C3146" s="169"/>
      <c r="D3146" s="152"/>
      <c r="E3146" s="193"/>
      <c r="F3146" s="153"/>
      <c r="G3146" s="152"/>
      <c r="H3146" s="103"/>
      <c r="I3146" s="131"/>
      <c r="J3146" s="129"/>
      <c r="K3146" s="129"/>
    </row>
    <row r="3147" spans="1:11" hidden="1">
      <c r="A3147" s="131"/>
      <c r="B3147" s="103" t="s">
        <v>368</v>
      </c>
      <c r="C3147" s="169" t="s">
        <v>368</v>
      </c>
      <c r="D3147" s="152" t="s">
        <v>368</v>
      </c>
      <c r="E3147" s="193"/>
      <c r="F3147" s="153"/>
      <c r="G3147" s="152"/>
      <c r="H3147" s="103"/>
      <c r="I3147" s="131"/>
      <c r="J3147" s="129"/>
      <c r="K3147" s="129"/>
    </row>
    <row r="3148" spans="1:11" hidden="1">
      <c r="A3148" s="131"/>
      <c r="B3148" s="103" t="s">
        <v>368</v>
      </c>
      <c r="C3148" s="169" t="s">
        <v>368</v>
      </c>
      <c r="D3148" s="152" t="s">
        <v>368</v>
      </c>
      <c r="E3148" s="193"/>
      <c r="F3148" s="153"/>
      <c r="G3148" s="152"/>
      <c r="H3148" s="103"/>
      <c r="I3148" s="131"/>
      <c r="J3148" s="129"/>
      <c r="K3148" s="129"/>
    </row>
    <row r="3149" spans="1:11" hidden="1">
      <c r="A3149" s="131"/>
      <c r="B3149" s="103" t="s">
        <v>368</v>
      </c>
      <c r="C3149" s="169" t="s">
        <v>368</v>
      </c>
      <c r="D3149" s="152" t="s">
        <v>368</v>
      </c>
      <c r="E3149" s="145" t="s">
        <v>368</v>
      </c>
      <c r="F3149" s="153"/>
      <c r="G3149" s="152"/>
      <c r="H3149" s="103" t="s">
        <v>368</v>
      </c>
      <c r="I3149" s="131"/>
      <c r="J3149" s="129" t="s">
        <v>368</v>
      </c>
      <c r="K3149" s="129" t="s">
        <v>368</v>
      </c>
    </row>
    <row r="3150" spans="1:11" hidden="1">
      <c r="A3150" s="131"/>
      <c r="B3150" s="103" t="s">
        <v>368</v>
      </c>
      <c r="C3150" s="169" t="s">
        <v>368</v>
      </c>
      <c r="D3150" s="152" t="s">
        <v>368</v>
      </c>
      <c r="E3150" s="145" t="s">
        <v>368</v>
      </c>
      <c r="F3150" s="153"/>
      <c r="G3150" s="152"/>
      <c r="H3150" s="103" t="s">
        <v>368</v>
      </c>
      <c r="I3150" s="131"/>
      <c r="J3150" s="129" t="s">
        <v>368</v>
      </c>
      <c r="K3150" s="129" t="s">
        <v>368</v>
      </c>
    </row>
    <row r="3151" spans="1:11" hidden="1">
      <c r="A3151" s="131"/>
      <c r="B3151" s="103" t="s">
        <v>368</v>
      </c>
      <c r="C3151" s="169" t="s">
        <v>368</v>
      </c>
      <c r="D3151" s="152" t="s">
        <v>368</v>
      </c>
      <c r="E3151" s="145" t="s">
        <v>368</v>
      </c>
      <c r="F3151" s="153"/>
      <c r="G3151" s="152"/>
      <c r="H3151" s="103" t="s">
        <v>368</v>
      </c>
      <c r="I3151" s="131"/>
      <c r="J3151" s="129" t="s">
        <v>368</v>
      </c>
      <c r="K3151" s="129" t="s">
        <v>368</v>
      </c>
    </row>
    <row r="3152" spans="1:11" ht="13.5" hidden="1" thickBot="1">
      <c r="A3152" s="127"/>
      <c r="B3152" s="124" t="s">
        <v>368</v>
      </c>
      <c r="C3152" s="170" t="s">
        <v>368</v>
      </c>
      <c r="D3152" s="126" t="s">
        <v>368</v>
      </c>
      <c r="E3152" s="146" t="s">
        <v>368</v>
      </c>
      <c r="F3152" s="125"/>
      <c r="G3152" s="126"/>
      <c r="H3152" s="124" t="s">
        <v>368</v>
      </c>
      <c r="I3152" s="127"/>
      <c r="J3152" s="155" t="s">
        <v>368</v>
      </c>
      <c r="K3152" s="155" t="s">
        <v>368</v>
      </c>
    </row>
    <row r="3153" spans="1:11" ht="13.5" hidden="1" thickBot="1">
      <c r="A3153" s="119"/>
      <c r="B3153" s="119"/>
      <c r="C3153" s="119"/>
      <c r="D3153" s="119"/>
      <c r="E3153" s="130" t="s">
        <v>19</v>
      </c>
      <c r="F3153" s="119"/>
      <c r="G3153" s="119"/>
      <c r="H3153" s="120"/>
      <c r="I3153" s="120"/>
      <c r="J3153" s="134"/>
      <c r="K3153" s="155">
        <f>SUM(K3143:K3147)</f>
        <v>1602000</v>
      </c>
    </row>
    <row r="3154" spans="1:11" ht="13.5" hidden="1" thickBot="1">
      <c r="A3154" s="119"/>
      <c r="B3154" s="119"/>
      <c r="C3154" s="119"/>
      <c r="D3154" s="119"/>
      <c r="E3154" s="136" t="s">
        <v>20</v>
      </c>
      <c r="F3154" s="137"/>
      <c r="G3154" s="137"/>
      <c r="H3154" s="137"/>
      <c r="I3154" s="138"/>
      <c r="J3154" s="139"/>
      <c r="K3154" s="135">
        <f>K3153*I3154</f>
        <v>0</v>
      </c>
    </row>
    <row r="3155" spans="1:11" ht="13.5" hidden="1" thickBot="1">
      <c r="A3155" s="119"/>
      <c r="B3155" s="141"/>
      <c r="C3155" s="141"/>
      <c r="D3155" s="141"/>
      <c r="E3155" s="132" t="s">
        <v>21</v>
      </c>
      <c r="F3155" s="120"/>
      <c r="G3155" s="120"/>
      <c r="H3155" s="137"/>
      <c r="I3155" s="137"/>
      <c r="J3155" s="140"/>
      <c r="K3155" s="135">
        <f>K3154+K3153</f>
        <v>1602000</v>
      </c>
    </row>
    <row r="3156" spans="1:11" ht="13.5" hidden="1" thickBot="1">
      <c r="A3156" s="119"/>
      <c r="B3156" s="141"/>
      <c r="C3156" s="141"/>
      <c r="D3156" s="141"/>
      <c r="E3156" s="132" t="s">
        <v>22</v>
      </c>
      <c r="F3156" s="120"/>
      <c r="G3156" s="120"/>
      <c r="H3156" s="137"/>
      <c r="I3156" s="137"/>
      <c r="J3156" s="140"/>
      <c r="K3156" s="135">
        <f>K3155</f>
        <v>1602000</v>
      </c>
    </row>
    <row r="3157" spans="1:11" hidden="1">
      <c r="A3157" s="119"/>
      <c r="B3157" s="141"/>
      <c r="C3157" s="141"/>
      <c r="D3157" s="141"/>
      <c r="E3157" s="141"/>
      <c r="F3157" s="141"/>
      <c r="G3157" s="141"/>
      <c r="H3157" s="141"/>
      <c r="I3157" s="141"/>
      <c r="J3157" s="141"/>
      <c r="K3157" s="141"/>
    </row>
    <row r="3158" spans="1:11" ht="13.5" hidden="1" thickBot="1">
      <c r="A3158" s="142" t="s">
        <v>369</v>
      </c>
      <c r="B3158" s="141"/>
      <c r="C3158" s="141"/>
      <c r="D3158" s="141"/>
      <c r="E3158" s="141"/>
      <c r="F3158" s="141"/>
      <c r="G3158" s="141"/>
      <c r="H3158" s="141"/>
      <c r="I3158" s="141"/>
      <c r="J3158" s="141"/>
      <c r="K3158" s="141"/>
    </row>
    <row r="3159" spans="1:11" ht="13.5" hidden="1" thickBot="1">
      <c r="A3159" s="104" t="s">
        <v>8</v>
      </c>
      <c r="B3159" s="596" t="s">
        <v>9</v>
      </c>
      <c r="C3159" s="596"/>
      <c r="D3159" s="597"/>
      <c r="E3159" s="598" t="s">
        <v>10</v>
      </c>
      <c r="F3159" s="599"/>
      <c r="G3159" s="600"/>
      <c r="H3159" s="599" t="s">
        <v>11</v>
      </c>
      <c r="I3159" s="604" t="s">
        <v>12</v>
      </c>
      <c r="J3159" s="599" t="s">
        <v>13</v>
      </c>
      <c r="K3159" s="604" t="s">
        <v>14</v>
      </c>
    </row>
    <row r="3160" spans="1:11" ht="13.5" hidden="1" thickBot="1">
      <c r="A3160" s="127" t="s">
        <v>15</v>
      </c>
      <c r="B3160" s="167" t="s">
        <v>16</v>
      </c>
      <c r="C3160" s="168" t="s">
        <v>17</v>
      </c>
      <c r="D3160" s="166" t="s">
        <v>18</v>
      </c>
      <c r="E3160" s="601"/>
      <c r="F3160" s="602"/>
      <c r="G3160" s="603"/>
      <c r="H3160" s="602"/>
      <c r="I3160" s="605"/>
      <c r="J3160" s="602"/>
      <c r="K3160" s="605"/>
    </row>
    <row r="3161" spans="1:11" hidden="1">
      <c r="A3161" s="104"/>
      <c r="B3161" s="103"/>
      <c r="C3161" s="169"/>
      <c r="D3161" s="152"/>
      <c r="E3161" s="211"/>
      <c r="F3161" s="153"/>
      <c r="G3161" s="152"/>
      <c r="H3161" s="103"/>
      <c r="I3161" s="104"/>
      <c r="J3161" s="129"/>
      <c r="K3161" s="129">
        <f>J3161*I3161</f>
        <v>0</v>
      </c>
    </row>
    <row r="3162" spans="1:11" hidden="1">
      <c r="A3162" s="131"/>
      <c r="B3162" s="103" t="s">
        <v>368</v>
      </c>
      <c r="C3162" s="169" t="s">
        <v>368</v>
      </c>
      <c r="D3162" s="152" t="s">
        <v>368</v>
      </c>
      <c r="E3162" s="145"/>
      <c r="F3162" s="153"/>
      <c r="G3162" s="152"/>
      <c r="H3162" s="103"/>
      <c r="I3162" s="131"/>
      <c r="J3162" s="129"/>
      <c r="K3162" s="129">
        <f>J3162*I3162</f>
        <v>0</v>
      </c>
    </row>
    <row r="3163" spans="1:11" hidden="1">
      <c r="A3163" s="131"/>
      <c r="B3163" s="103" t="s">
        <v>368</v>
      </c>
      <c r="C3163" s="169" t="s">
        <v>368</v>
      </c>
      <c r="D3163" s="152" t="s">
        <v>368</v>
      </c>
      <c r="E3163" s="145" t="s">
        <v>368</v>
      </c>
      <c r="F3163" s="153"/>
      <c r="G3163" s="152"/>
      <c r="H3163" s="103" t="s">
        <v>368</v>
      </c>
      <c r="I3163" s="131"/>
      <c r="J3163" s="129" t="s">
        <v>368</v>
      </c>
      <c r="K3163" s="129" t="s">
        <v>368</v>
      </c>
    </row>
    <row r="3164" spans="1:11" hidden="1">
      <c r="A3164" s="131"/>
      <c r="B3164" s="103" t="s">
        <v>368</v>
      </c>
      <c r="C3164" s="169" t="s">
        <v>368</v>
      </c>
      <c r="D3164" s="152" t="s">
        <v>368</v>
      </c>
      <c r="E3164" s="145" t="s">
        <v>368</v>
      </c>
      <c r="F3164" s="153"/>
      <c r="G3164" s="152"/>
      <c r="H3164" s="103" t="s">
        <v>368</v>
      </c>
      <c r="I3164" s="131"/>
      <c r="J3164" s="129" t="s">
        <v>368</v>
      </c>
      <c r="K3164" s="129" t="s">
        <v>368</v>
      </c>
    </row>
    <row r="3165" spans="1:11" ht="13.5" hidden="1" thickBot="1">
      <c r="A3165" s="127"/>
      <c r="B3165" s="124" t="s">
        <v>368</v>
      </c>
      <c r="C3165" s="170" t="s">
        <v>368</v>
      </c>
      <c r="D3165" s="126" t="s">
        <v>368</v>
      </c>
      <c r="E3165" s="146" t="s">
        <v>368</v>
      </c>
      <c r="F3165" s="125"/>
      <c r="G3165" s="126"/>
      <c r="H3165" s="124" t="s">
        <v>368</v>
      </c>
      <c r="I3165" s="127"/>
      <c r="J3165" s="129" t="s">
        <v>368</v>
      </c>
      <c r="K3165" s="129" t="s">
        <v>368</v>
      </c>
    </row>
    <row r="3166" spans="1:11" ht="13.5" hidden="1" thickBot="1">
      <c r="A3166" s="141"/>
      <c r="B3166" s="141"/>
      <c r="C3166" s="141"/>
      <c r="D3166" s="141"/>
      <c r="E3166" s="132" t="s">
        <v>380</v>
      </c>
      <c r="F3166" s="120"/>
      <c r="G3166" s="120"/>
      <c r="H3166" s="120"/>
      <c r="I3166" s="120"/>
      <c r="J3166" s="140"/>
      <c r="K3166" s="135">
        <f>SUM(K3161:K3165)</f>
        <v>0</v>
      </c>
    </row>
    <row r="3167" spans="1:11" ht="13.5" hidden="1" thickBot="1">
      <c r="A3167" s="141"/>
      <c r="B3167" s="141"/>
      <c r="C3167" s="141"/>
      <c r="D3167" s="141"/>
      <c r="E3167" s="132" t="s">
        <v>370</v>
      </c>
      <c r="F3167" s="120"/>
      <c r="G3167" s="120"/>
      <c r="H3167" s="137"/>
      <c r="I3167" s="137"/>
      <c r="J3167" s="140"/>
      <c r="K3167" s="135">
        <f>K3166</f>
        <v>0</v>
      </c>
    </row>
    <row r="3168" spans="1:11" hidden="1">
      <c r="A3168" s="141"/>
      <c r="B3168" s="141"/>
      <c r="C3168" s="141"/>
      <c r="D3168" s="141"/>
      <c r="E3168" s="119"/>
      <c r="F3168" s="119"/>
      <c r="G3168" s="119"/>
      <c r="H3168" s="119"/>
      <c r="I3168" s="119"/>
      <c r="J3168" s="148"/>
      <c r="K3168" s="149"/>
    </row>
    <row r="3169" spans="1:11" ht="13.5" hidden="1" thickBot="1">
      <c r="A3169" s="142" t="s">
        <v>371</v>
      </c>
      <c r="B3169" s="141"/>
      <c r="C3169" s="141"/>
      <c r="D3169" s="141"/>
      <c r="E3169" s="141"/>
      <c r="F3169" s="141"/>
      <c r="G3169" s="141"/>
      <c r="H3169" s="141"/>
      <c r="I3169" s="141"/>
      <c r="J3169" s="141"/>
      <c r="K3169" s="141"/>
    </row>
    <row r="3170" spans="1:11" ht="13.5" hidden="1" thickBot="1">
      <c r="A3170" s="104" t="s">
        <v>8</v>
      </c>
      <c r="B3170" s="596" t="s">
        <v>9</v>
      </c>
      <c r="C3170" s="596"/>
      <c r="D3170" s="597"/>
      <c r="E3170" s="598" t="s">
        <v>10</v>
      </c>
      <c r="F3170" s="600"/>
      <c r="G3170" s="622" t="s">
        <v>372</v>
      </c>
      <c r="H3170" s="604" t="s">
        <v>373</v>
      </c>
      <c r="I3170" s="604" t="s">
        <v>374</v>
      </c>
      <c r="J3170" s="604" t="s">
        <v>28</v>
      </c>
      <c r="K3170" s="604" t="s">
        <v>13</v>
      </c>
    </row>
    <row r="3171" spans="1:11" ht="13.5" hidden="1" thickBot="1">
      <c r="A3171" s="127" t="s">
        <v>15</v>
      </c>
      <c r="B3171" s="167" t="s">
        <v>16</v>
      </c>
      <c r="C3171" s="168" t="s">
        <v>17</v>
      </c>
      <c r="D3171" s="166" t="s">
        <v>18</v>
      </c>
      <c r="E3171" s="620"/>
      <c r="F3171" s="621"/>
      <c r="G3171" s="623"/>
      <c r="H3171" s="605"/>
      <c r="I3171" s="605"/>
      <c r="J3171" s="605"/>
      <c r="K3171" s="605"/>
    </row>
    <row r="3172" spans="1:11" hidden="1">
      <c r="A3172" s="104"/>
      <c r="B3172" s="121"/>
      <c r="C3172" s="171"/>
      <c r="D3172" s="123"/>
      <c r="E3172" s="606" t="e">
        <f>E3143</f>
        <v>#REF!</v>
      </c>
      <c r="F3172" s="607"/>
      <c r="G3172" s="608"/>
      <c r="H3172" s="122">
        <v>25</v>
      </c>
      <c r="I3172" s="104">
        <v>250</v>
      </c>
      <c r="J3172" s="172">
        <v>20</v>
      </c>
      <c r="K3172" s="129">
        <f>J3172*I3172*H3172</f>
        <v>125000</v>
      </c>
    </row>
    <row r="3173" spans="1:11" hidden="1">
      <c r="A3173" s="131"/>
      <c r="B3173" s="103"/>
      <c r="C3173" s="169"/>
      <c r="D3173" s="152"/>
      <c r="E3173" s="609">
        <f>E3144</f>
        <v>0</v>
      </c>
      <c r="F3173" s="610"/>
      <c r="G3173" s="611"/>
      <c r="H3173" s="153"/>
      <c r="I3173" s="131"/>
      <c r="J3173" s="149"/>
      <c r="K3173" s="129"/>
    </row>
    <row r="3174" spans="1:11" hidden="1">
      <c r="A3174" s="131"/>
      <c r="B3174" s="103"/>
      <c r="C3174" s="169"/>
      <c r="D3174" s="152"/>
      <c r="E3174" s="609"/>
      <c r="F3174" s="610"/>
      <c r="G3174" s="611"/>
      <c r="H3174" s="153"/>
      <c r="I3174" s="131"/>
      <c r="J3174" s="149"/>
      <c r="K3174" s="129"/>
    </row>
    <row r="3175" spans="1:11" hidden="1">
      <c r="A3175" s="131"/>
      <c r="B3175" s="103"/>
      <c r="C3175" s="169"/>
      <c r="D3175" s="152"/>
      <c r="E3175" s="609"/>
      <c r="F3175" s="610"/>
      <c r="G3175" s="611"/>
      <c r="H3175" s="153"/>
      <c r="I3175" s="131"/>
      <c r="J3175" s="149"/>
      <c r="K3175" s="129"/>
    </row>
    <row r="3176" spans="1:11" hidden="1">
      <c r="A3176" s="131"/>
      <c r="B3176" s="103"/>
      <c r="C3176" s="169"/>
      <c r="D3176" s="152"/>
      <c r="E3176" s="609"/>
      <c r="F3176" s="610"/>
      <c r="G3176" s="611"/>
      <c r="H3176" s="153"/>
      <c r="I3176" s="131"/>
      <c r="J3176" s="149"/>
      <c r="K3176" s="129"/>
    </row>
    <row r="3177" spans="1:11" ht="13.5" hidden="1" thickBot="1">
      <c r="A3177" s="127"/>
      <c r="B3177" s="124" t="s">
        <v>368</v>
      </c>
      <c r="C3177" s="170" t="s">
        <v>368</v>
      </c>
      <c r="D3177" s="126" t="s">
        <v>368</v>
      </c>
      <c r="E3177" s="617"/>
      <c r="F3177" s="618"/>
      <c r="G3177" s="619"/>
      <c r="H3177" s="153"/>
      <c r="I3177" s="131"/>
      <c r="J3177" s="149"/>
      <c r="K3177" s="129" t="s">
        <v>368</v>
      </c>
    </row>
    <row r="3178" spans="1:11" ht="13.5" hidden="1" thickBot="1">
      <c r="A3178" s="141"/>
      <c r="B3178" s="141"/>
      <c r="C3178" s="141"/>
      <c r="D3178" s="141"/>
      <c r="E3178" s="132" t="s">
        <v>375</v>
      </c>
      <c r="F3178" s="120"/>
      <c r="G3178" s="120"/>
      <c r="H3178" s="137"/>
      <c r="I3178" s="137"/>
      <c r="J3178" s="140"/>
      <c r="K3178" s="135">
        <f>SUM(K3172:K3176)</f>
        <v>125000</v>
      </c>
    </row>
    <row r="3179" spans="1:11" ht="13.5" hidden="1" thickBot="1">
      <c r="A3179" s="141"/>
      <c r="B3179" s="141"/>
      <c r="C3179" s="141"/>
      <c r="D3179" s="141"/>
      <c r="E3179" s="132" t="s">
        <v>376</v>
      </c>
      <c r="F3179" s="120"/>
      <c r="G3179" s="120"/>
      <c r="H3179" s="137"/>
      <c r="I3179" s="137"/>
      <c r="J3179" s="140"/>
      <c r="K3179" s="135">
        <f>K3178</f>
        <v>125000</v>
      </c>
    </row>
    <row r="3180" spans="1:11" hidden="1">
      <c r="A3180" s="141"/>
      <c r="B3180" s="141"/>
      <c r="C3180" s="141"/>
      <c r="D3180" s="141"/>
      <c r="E3180" s="119"/>
      <c r="F3180" s="119"/>
      <c r="G3180" s="119"/>
      <c r="H3180" s="119"/>
      <c r="I3180" s="119"/>
      <c r="J3180" s="119"/>
      <c r="K3180" s="119"/>
    </row>
    <row r="3181" spans="1:11" ht="13.5" hidden="1" thickBot="1">
      <c r="A3181" s="142" t="s">
        <v>26</v>
      </c>
      <c r="B3181" s="141"/>
      <c r="C3181" s="141"/>
      <c r="D3181" s="141"/>
      <c r="E3181" s="141"/>
      <c r="F3181" s="141"/>
      <c r="G3181" s="141"/>
      <c r="H3181" s="141"/>
      <c r="I3181" s="141"/>
      <c r="J3181" s="141"/>
      <c r="K3181" s="141"/>
    </row>
    <row r="3182" spans="1:11" ht="13.5" hidden="1" thickBot="1">
      <c r="A3182" s="104" t="s">
        <v>8</v>
      </c>
      <c r="B3182" s="596" t="s">
        <v>9</v>
      </c>
      <c r="C3182" s="596"/>
      <c r="D3182" s="597"/>
      <c r="E3182" s="598" t="s">
        <v>10</v>
      </c>
      <c r="F3182" s="599"/>
      <c r="G3182" s="600"/>
      <c r="H3182" s="599" t="s">
        <v>11</v>
      </c>
      <c r="I3182" s="604" t="s">
        <v>27</v>
      </c>
      <c r="J3182" s="599" t="s">
        <v>28</v>
      </c>
      <c r="K3182" s="604" t="s">
        <v>14</v>
      </c>
    </row>
    <row r="3183" spans="1:11" ht="13.5" hidden="1" thickBot="1">
      <c r="A3183" s="127" t="s">
        <v>15</v>
      </c>
      <c r="B3183" s="167" t="s">
        <v>16</v>
      </c>
      <c r="C3183" s="168" t="s">
        <v>17</v>
      </c>
      <c r="D3183" s="166" t="s">
        <v>18</v>
      </c>
      <c r="E3183" s="601"/>
      <c r="F3183" s="602"/>
      <c r="G3183" s="603"/>
      <c r="H3183" s="602"/>
      <c r="I3183" s="605"/>
      <c r="J3183" s="602"/>
      <c r="K3183" s="605"/>
    </row>
    <row r="3184" spans="1:11" hidden="1">
      <c r="A3184" s="104"/>
      <c r="B3184" s="103"/>
      <c r="C3184" s="169"/>
      <c r="D3184" s="152"/>
      <c r="E3184" s="145" t="str">
        <f>Salarios!E28</f>
        <v>Ayudante de construcción</v>
      </c>
      <c r="F3184" s="153"/>
      <c r="G3184" s="152"/>
      <c r="H3184" s="103" t="s">
        <v>79</v>
      </c>
      <c r="I3184" s="104">
        <v>0.5</v>
      </c>
      <c r="J3184" s="129">
        <f>Salarios!$G$28</f>
        <v>34490</v>
      </c>
      <c r="K3184" s="129">
        <f>J3184/I3184</f>
        <v>68980</v>
      </c>
    </row>
    <row r="3185" spans="1:11" hidden="1">
      <c r="A3185" s="131"/>
      <c r="B3185" s="103"/>
      <c r="C3185" s="169"/>
      <c r="D3185" s="152"/>
      <c r="E3185" s="145" t="str">
        <f>Salarios!E29</f>
        <v>Oficial de contrucción</v>
      </c>
      <c r="F3185" s="153"/>
      <c r="G3185" s="152"/>
      <c r="H3185" s="103" t="s">
        <v>79</v>
      </c>
      <c r="I3185" s="131">
        <v>0.5</v>
      </c>
      <c r="J3185" s="129">
        <f>Salarios!$G$28</f>
        <v>34490</v>
      </c>
      <c r="K3185" s="129">
        <f>J3185/I3185</f>
        <v>68980</v>
      </c>
    </row>
    <row r="3186" spans="1:11" hidden="1">
      <c r="A3186" s="131"/>
      <c r="B3186" s="103"/>
      <c r="C3186" s="169"/>
      <c r="D3186" s="152"/>
      <c r="E3186" s="145"/>
      <c r="F3186" s="153"/>
      <c r="G3186" s="152"/>
      <c r="H3186" s="103"/>
      <c r="I3186" s="131"/>
      <c r="J3186" s="129"/>
      <c r="K3186" s="129"/>
    </row>
    <row r="3187" spans="1:11" hidden="1">
      <c r="A3187" s="131"/>
      <c r="B3187" s="103" t="s">
        <v>368</v>
      </c>
      <c r="C3187" s="169" t="s">
        <v>368</v>
      </c>
      <c r="D3187" s="152" t="s">
        <v>368</v>
      </c>
      <c r="E3187" s="145" t="s">
        <v>368</v>
      </c>
      <c r="F3187" s="153"/>
      <c r="G3187" s="152"/>
      <c r="H3187" s="103" t="s">
        <v>368</v>
      </c>
      <c r="I3187" s="131"/>
      <c r="J3187" s="129" t="s">
        <v>368</v>
      </c>
      <c r="K3187" s="129" t="s">
        <v>368</v>
      </c>
    </row>
    <row r="3188" spans="1:11" hidden="1">
      <c r="A3188" s="131"/>
      <c r="B3188" s="103" t="s">
        <v>368</v>
      </c>
      <c r="C3188" s="169" t="s">
        <v>368</v>
      </c>
      <c r="D3188" s="152" t="s">
        <v>368</v>
      </c>
      <c r="E3188" s="145" t="s">
        <v>368</v>
      </c>
      <c r="F3188" s="153"/>
      <c r="G3188" s="152"/>
      <c r="H3188" s="103" t="s">
        <v>368</v>
      </c>
      <c r="I3188" s="131"/>
      <c r="J3188" s="129" t="s">
        <v>368</v>
      </c>
      <c r="K3188" s="129" t="s">
        <v>368</v>
      </c>
    </row>
    <row r="3189" spans="1:11" hidden="1">
      <c r="A3189" s="131"/>
      <c r="B3189" s="103" t="s">
        <v>368</v>
      </c>
      <c r="C3189" s="169" t="s">
        <v>368</v>
      </c>
      <c r="D3189" s="152" t="s">
        <v>368</v>
      </c>
      <c r="E3189" s="145" t="s">
        <v>368</v>
      </c>
      <c r="F3189" s="153"/>
      <c r="G3189" s="152"/>
      <c r="H3189" s="103" t="s">
        <v>368</v>
      </c>
      <c r="I3189" s="131"/>
      <c r="J3189" s="129" t="s">
        <v>368</v>
      </c>
      <c r="K3189" s="129" t="s">
        <v>368</v>
      </c>
    </row>
    <row r="3190" spans="1:11" hidden="1">
      <c r="A3190" s="131"/>
      <c r="B3190" s="103" t="s">
        <v>368</v>
      </c>
      <c r="C3190" s="169" t="s">
        <v>368</v>
      </c>
      <c r="D3190" s="152" t="s">
        <v>368</v>
      </c>
      <c r="E3190" s="145" t="s">
        <v>368</v>
      </c>
      <c r="F3190" s="153"/>
      <c r="G3190" s="152"/>
      <c r="H3190" s="103" t="s">
        <v>368</v>
      </c>
      <c r="I3190" s="131"/>
      <c r="J3190" s="129" t="s">
        <v>368</v>
      </c>
      <c r="K3190" s="129" t="s">
        <v>368</v>
      </c>
    </row>
    <row r="3191" spans="1:11" hidden="1">
      <c r="A3191" s="131"/>
      <c r="B3191" s="103" t="s">
        <v>368</v>
      </c>
      <c r="C3191" s="169" t="s">
        <v>368</v>
      </c>
      <c r="D3191" s="152" t="s">
        <v>368</v>
      </c>
      <c r="E3191" s="145" t="s">
        <v>368</v>
      </c>
      <c r="F3191" s="153"/>
      <c r="G3191" s="152"/>
      <c r="H3191" s="103" t="s">
        <v>368</v>
      </c>
      <c r="I3191" s="131"/>
      <c r="J3191" s="129" t="s">
        <v>368</v>
      </c>
      <c r="K3191" s="129" t="s">
        <v>368</v>
      </c>
    </row>
    <row r="3192" spans="1:11" hidden="1">
      <c r="A3192" s="131"/>
      <c r="B3192" s="103" t="s">
        <v>368</v>
      </c>
      <c r="C3192" s="169" t="s">
        <v>368</v>
      </c>
      <c r="D3192" s="152" t="s">
        <v>368</v>
      </c>
      <c r="E3192" s="145" t="s">
        <v>368</v>
      </c>
      <c r="F3192" s="153"/>
      <c r="G3192" s="152"/>
      <c r="H3192" s="103" t="s">
        <v>368</v>
      </c>
      <c r="I3192" s="131"/>
      <c r="J3192" s="129" t="s">
        <v>368</v>
      </c>
      <c r="K3192" s="129" t="s">
        <v>368</v>
      </c>
    </row>
    <row r="3193" spans="1:11" ht="13.5" hidden="1" thickBot="1">
      <c r="A3193" s="127"/>
      <c r="B3193" s="124" t="s">
        <v>368</v>
      </c>
      <c r="C3193" s="170" t="s">
        <v>368</v>
      </c>
      <c r="D3193" s="126" t="s">
        <v>368</v>
      </c>
      <c r="E3193" s="146" t="s">
        <v>368</v>
      </c>
      <c r="F3193" s="125"/>
      <c r="G3193" s="126"/>
      <c r="H3193" s="124" t="s">
        <v>368</v>
      </c>
      <c r="I3193" s="127"/>
      <c r="J3193" s="155" t="s">
        <v>368</v>
      </c>
      <c r="K3193" s="155" t="s">
        <v>368</v>
      </c>
    </row>
    <row r="3194" spans="1:11" ht="13.5" hidden="1" thickBot="1">
      <c r="A3194" s="141"/>
      <c r="B3194" s="141"/>
      <c r="C3194" s="141"/>
      <c r="D3194" s="141"/>
      <c r="E3194" s="132" t="s">
        <v>29</v>
      </c>
      <c r="F3194" s="120"/>
      <c r="G3194" s="120"/>
      <c r="H3194" s="120"/>
      <c r="I3194" s="120"/>
      <c r="J3194" s="134"/>
      <c r="K3194" s="155">
        <f>SUM(K3184:K3188)</f>
        <v>137960</v>
      </c>
    </row>
    <row r="3195" spans="1:11" ht="13.5" hidden="1" thickBot="1">
      <c r="A3195" s="141"/>
      <c r="B3195" s="141"/>
      <c r="C3195" s="141"/>
      <c r="D3195" s="141"/>
      <c r="E3195" s="132" t="s">
        <v>30</v>
      </c>
      <c r="F3195" s="120"/>
      <c r="G3195" s="120"/>
      <c r="H3195" s="137"/>
      <c r="I3195" s="137"/>
      <c r="J3195" s="140"/>
      <c r="K3195" s="135">
        <f>K3194</f>
        <v>137960</v>
      </c>
    </row>
    <row r="3196" spans="1:11" ht="13.5" hidden="1" thickBot="1">
      <c r="A3196" s="141"/>
      <c r="B3196" s="141"/>
      <c r="C3196" s="141"/>
      <c r="D3196" s="141"/>
      <c r="E3196" s="141"/>
      <c r="F3196" s="141"/>
      <c r="G3196" s="141"/>
      <c r="H3196" s="141"/>
      <c r="I3196" s="141"/>
      <c r="J3196" s="139"/>
      <c r="K3196" s="156"/>
    </row>
    <row r="3197" spans="1:11" ht="13.5" hidden="1" thickBot="1">
      <c r="A3197" s="141"/>
      <c r="B3197" s="141"/>
      <c r="C3197" s="141"/>
      <c r="D3197" s="141"/>
      <c r="E3197" s="174" t="s">
        <v>31</v>
      </c>
      <c r="F3197" s="175"/>
      <c r="G3197" s="175"/>
      <c r="H3197" s="175"/>
      <c r="I3197" s="175"/>
      <c r="J3197" s="612">
        <f>K3195+K3179+K3167+K3156</f>
        <v>1864960</v>
      </c>
      <c r="K3197" s="613"/>
    </row>
    <row r="3198" spans="1:11" ht="13.5" hidden="1" thickBot="1">
      <c r="A3198" s="141"/>
      <c r="B3198" s="141"/>
      <c r="C3198" s="141"/>
      <c r="D3198" s="141"/>
      <c r="E3198" s="112" t="s">
        <v>32</v>
      </c>
      <c r="F3198" s="157"/>
      <c r="G3198" s="157"/>
      <c r="H3198" s="158">
        <v>0.35</v>
      </c>
      <c r="I3198" s="157"/>
      <c r="J3198" s="612">
        <f>J3197*0.3</f>
        <v>559488</v>
      </c>
      <c r="K3198" s="613"/>
    </row>
    <row r="3199" spans="1:11" ht="13.5" hidden="1" thickBot="1">
      <c r="A3199" s="141"/>
      <c r="B3199" s="141"/>
      <c r="C3199" s="141"/>
      <c r="D3199" s="141"/>
      <c r="E3199" s="160" t="s">
        <v>33</v>
      </c>
      <c r="F3199" s="161"/>
      <c r="G3199" s="161"/>
      <c r="H3199" s="161"/>
      <c r="I3199" s="161"/>
      <c r="J3199" s="612">
        <f>J3198+J3197</f>
        <v>2424448</v>
      </c>
      <c r="K3199" s="613"/>
    </row>
    <row r="3200" spans="1:11" hidden="1"/>
    <row r="3201" hidden="1"/>
    <row r="3202" hidden="1"/>
    <row r="3203" hidden="1"/>
    <row r="3204" hidden="1"/>
  </sheetData>
  <mergeCells count="1837">
    <mergeCell ref="C5:F5"/>
    <mergeCell ref="D759:J759"/>
    <mergeCell ref="D758:J758"/>
    <mergeCell ref="D756:K756"/>
    <mergeCell ref="A1367:C1370"/>
    <mergeCell ref="D1367:K1367"/>
    <mergeCell ref="D1369:J1369"/>
    <mergeCell ref="D1370:J1370"/>
    <mergeCell ref="K1193:K1194"/>
    <mergeCell ref="H1175:H1176"/>
    <mergeCell ref="I1175:I1176"/>
    <mergeCell ref="K1393:K1394"/>
    <mergeCell ref="A1371:B1371"/>
    <mergeCell ref="C1371:G1371"/>
    <mergeCell ref="H1371:I1371"/>
    <mergeCell ref="B1372:C1372"/>
    <mergeCell ref="B1375:D1375"/>
    <mergeCell ref="E1375:G1376"/>
    <mergeCell ref="H1375:H1376"/>
    <mergeCell ref="I1375:I1376"/>
    <mergeCell ref="C1171:G1171"/>
    <mergeCell ref="H1171:I1171"/>
    <mergeCell ref="H27:H28"/>
    <mergeCell ref="A1167:C1170"/>
    <mergeCell ref="D1167:K1167"/>
    <mergeCell ref="D1169:J1169"/>
    <mergeCell ref="D1170:J1170"/>
    <mergeCell ref="A57:C60"/>
    <mergeCell ref="D57:K57"/>
    <mergeCell ref="D59:J59"/>
    <mergeCell ref="D60:J60"/>
    <mergeCell ref="A61:B61"/>
    <mergeCell ref="H1404:H1405"/>
    <mergeCell ref="I1404:I1405"/>
    <mergeCell ref="J1404:J1405"/>
    <mergeCell ref="J1375:J1376"/>
    <mergeCell ref="K1375:K1376"/>
    <mergeCell ref="B1393:D1393"/>
    <mergeCell ref="E1393:G1394"/>
    <mergeCell ref="H1393:H1394"/>
    <mergeCell ref="I1393:I1394"/>
    <mergeCell ref="J1393:J1394"/>
    <mergeCell ref="K1404:K1405"/>
    <mergeCell ref="B1416:D1416"/>
    <mergeCell ref="E1416:G1417"/>
    <mergeCell ref="H1416:H1417"/>
    <mergeCell ref="I1416:I1417"/>
    <mergeCell ref="J1416:J1417"/>
    <mergeCell ref="K1416:K1417"/>
    <mergeCell ref="B1404:D1404"/>
    <mergeCell ref="E1404:F1405"/>
    <mergeCell ref="G1404:G1405"/>
    <mergeCell ref="J1431:K1431"/>
    <mergeCell ref="J1432:K1432"/>
    <mergeCell ref="J1433:K1433"/>
    <mergeCell ref="A1434:C1437"/>
    <mergeCell ref="D1434:K1434"/>
    <mergeCell ref="D1436:J1436"/>
    <mergeCell ref="D1437:J1437"/>
    <mergeCell ref="A1438:B1438"/>
    <mergeCell ref="C1438:G1438"/>
    <mergeCell ref="H1438:I1438"/>
    <mergeCell ref="B1439:C1439"/>
    <mergeCell ref="B1442:D1442"/>
    <mergeCell ref="E1442:G1443"/>
    <mergeCell ref="H1442:H1443"/>
    <mergeCell ref="I1442:I1443"/>
    <mergeCell ref="K1442:K1443"/>
    <mergeCell ref="B1460:D1460"/>
    <mergeCell ref="E1460:G1461"/>
    <mergeCell ref="H1460:H1461"/>
    <mergeCell ref="I1460:I1461"/>
    <mergeCell ref="J1460:J1461"/>
    <mergeCell ref="K1460:K1461"/>
    <mergeCell ref="E1471:F1472"/>
    <mergeCell ref="G1471:G1472"/>
    <mergeCell ref="H1471:H1472"/>
    <mergeCell ref="I1471:I1472"/>
    <mergeCell ref="J1471:J1472"/>
    <mergeCell ref="J1442:J1443"/>
    <mergeCell ref="K1471:K1472"/>
    <mergeCell ref="A1473:F1473"/>
    <mergeCell ref="E1474:F1474"/>
    <mergeCell ref="B1482:D1482"/>
    <mergeCell ref="E1482:G1483"/>
    <mergeCell ref="H1482:H1483"/>
    <mergeCell ref="I1482:I1483"/>
    <mergeCell ref="J1482:J1483"/>
    <mergeCell ref="K1482:K1483"/>
    <mergeCell ref="B1471:D1471"/>
    <mergeCell ref="J1497:K1497"/>
    <mergeCell ref="J1498:K1498"/>
    <mergeCell ref="J1499:K1499"/>
    <mergeCell ref="A1501:C1504"/>
    <mergeCell ref="D1501:K1501"/>
    <mergeCell ref="D1503:J1503"/>
    <mergeCell ref="D1504:J1504"/>
    <mergeCell ref="A1505:B1505"/>
    <mergeCell ref="C1505:G1505"/>
    <mergeCell ref="H1505:I1505"/>
    <mergeCell ref="B1506:C1506"/>
    <mergeCell ref="B1509:D1509"/>
    <mergeCell ref="E1509:G1510"/>
    <mergeCell ref="H1509:H1510"/>
    <mergeCell ref="I1509:I1510"/>
    <mergeCell ref="K1509:K1510"/>
    <mergeCell ref="B1527:D1527"/>
    <mergeCell ref="E1527:G1528"/>
    <mergeCell ref="H1527:H1528"/>
    <mergeCell ref="I1527:I1528"/>
    <mergeCell ref="J1527:J1528"/>
    <mergeCell ref="K1527:K1528"/>
    <mergeCell ref="E1538:F1539"/>
    <mergeCell ref="G1538:G1539"/>
    <mergeCell ref="H1538:H1539"/>
    <mergeCell ref="I1538:I1539"/>
    <mergeCell ref="J1538:J1539"/>
    <mergeCell ref="J1509:J1510"/>
    <mergeCell ref="K1538:K1539"/>
    <mergeCell ref="A1540:F1540"/>
    <mergeCell ref="E1541:F1541"/>
    <mergeCell ref="B1549:D1549"/>
    <mergeCell ref="E1549:G1550"/>
    <mergeCell ref="H1549:H1550"/>
    <mergeCell ref="I1549:I1550"/>
    <mergeCell ref="J1549:J1550"/>
    <mergeCell ref="K1549:K1550"/>
    <mergeCell ref="B1538:D1538"/>
    <mergeCell ref="J1564:K1564"/>
    <mergeCell ref="J1565:K1565"/>
    <mergeCell ref="J1566:K1566"/>
    <mergeCell ref="A1568:C1571"/>
    <mergeCell ref="D1568:K1568"/>
    <mergeCell ref="D1570:J1570"/>
    <mergeCell ref="D1571:J1571"/>
    <mergeCell ref="A1572:B1572"/>
    <mergeCell ref="C1572:G1572"/>
    <mergeCell ref="H1572:I1572"/>
    <mergeCell ref="B1573:C1573"/>
    <mergeCell ref="B1576:D1576"/>
    <mergeCell ref="E1576:G1577"/>
    <mergeCell ref="H1576:H1577"/>
    <mergeCell ref="I1576:I1577"/>
    <mergeCell ref="B1594:D1594"/>
    <mergeCell ref="E1594:G1595"/>
    <mergeCell ref="H1594:H1595"/>
    <mergeCell ref="I1594:I1595"/>
    <mergeCell ref="J1594:J1595"/>
    <mergeCell ref="K1594:K1595"/>
    <mergeCell ref="G1605:G1606"/>
    <mergeCell ref="H1605:H1606"/>
    <mergeCell ref="I1605:I1606"/>
    <mergeCell ref="J1605:J1606"/>
    <mergeCell ref="J1576:J1577"/>
    <mergeCell ref="K1576:K1577"/>
    <mergeCell ref="K1605:K1606"/>
    <mergeCell ref="E1608:F1608"/>
    <mergeCell ref="B1616:D1616"/>
    <mergeCell ref="E1616:G1617"/>
    <mergeCell ref="H1616:H1617"/>
    <mergeCell ref="I1616:I1617"/>
    <mergeCell ref="J1616:J1617"/>
    <mergeCell ref="C1639:G1639"/>
    <mergeCell ref="H1639:I1639"/>
    <mergeCell ref="B1640:C1640"/>
    <mergeCell ref="B1643:D1643"/>
    <mergeCell ref="K1616:K1617"/>
    <mergeCell ref="B1605:D1605"/>
    <mergeCell ref="E1605:F1606"/>
    <mergeCell ref="J1631:K1631"/>
    <mergeCell ref="J1632:K1632"/>
    <mergeCell ref="J1633:K1633"/>
    <mergeCell ref="J1643:J1644"/>
    <mergeCell ref="A1635:C1638"/>
    <mergeCell ref="D1635:K1635"/>
    <mergeCell ref="D1637:J1637"/>
    <mergeCell ref="D1638:J1638"/>
    <mergeCell ref="K1661:K1662"/>
    <mergeCell ref="A1639:B1639"/>
    <mergeCell ref="K1643:K1644"/>
    <mergeCell ref="B1661:D1661"/>
    <mergeCell ref="E1661:G1662"/>
    <mergeCell ref="H1661:H1662"/>
    <mergeCell ref="I1661:I1662"/>
    <mergeCell ref="J1661:J1662"/>
    <mergeCell ref="E1643:G1644"/>
    <mergeCell ref="H1643:H1644"/>
    <mergeCell ref="I1643:I1644"/>
    <mergeCell ref="K1672:K1673"/>
    <mergeCell ref="B1684:D1684"/>
    <mergeCell ref="E1684:G1685"/>
    <mergeCell ref="H1684:H1685"/>
    <mergeCell ref="I1684:I1685"/>
    <mergeCell ref="J1684:J1685"/>
    <mergeCell ref="K1684:K1685"/>
    <mergeCell ref="B1672:D1672"/>
    <mergeCell ref="E1672:F1673"/>
    <mergeCell ref="G1672:G1673"/>
    <mergeCell ref="J1699:K1699"/>
    <mergeCell ref="J1700:K1700"/>
    <mergeCell ref="J1701:K1701"/>
    <mergeCell ref="A1703:C1706"/>
    <mergeCell ref="D1703:K1703"/>
    <mergeCell ref="D1705:J1705"/>
    <mergeCell ref="D1706:J1706"/>
    <mergeCell ref="K1729:K1730"/>
    <mergeCell ref="A1707:B1707"/>
    <mergeCell ref="C1707:G1707"/>
    <mergeCell ref="H1707:I1707"/>
    <mergeCell ref="B1708:C1708"/>
    <mergeCell ref="B1711:D1711"/>
    <mergeCell ref="E1711:G1712"/>
    <mergeCell ref="H1711:H1712"/>
    <mergeCell ref="I1711:I1712"/>
    <mergeCell ref="H1672:H1673"/>
    <mergeCell ref="I1672:I1673"/>
    <mergeCell ref="J1672:J1673"/>
    <mergeCell ref="H1740:H1741"/>
    <mergeCell ref="I1740:I1741"/>
    <mergeCell ref="J1740:J1741"/>
    <mergeCell ref="J1711:J1712"/>
    <mergeCell ref="K1711:K1712"/>
    <mergeCell ref="B1729:D1729"/>
    <mergeCell ref="E1729:G1730"/>
    <mergeCell ref="H1729:H1730"/>
    <mergeCell ref="I1729:I1730"/>
    <mergeCell ref="J1729:J1730"/>
    <mergeCell ref="K1740:K1741"/>
    <mergeCell ref="B1752:D1752"/>
    <mergeCell ref="E1752:G1753"/>
    <mergeCell ref="H1752:H1753"/>
    <mergeCell ref="I1752:I1753"/>
    <mergeCell ref="J1752:J1753"/>
    <mergeCell ref="K1752:K1753"/>
    <mergeCell ref="B1740:D1740"/>
    <mergeCell ref="E1740:F1741"/>
    <mergeCell ref="G1740:G1741"/>
    <mergeCell ref="J1767:K1767"/>
    <mergeCell ref="J1768:K1768"/>
    <mergeCell ref="J1769:K1769"/>
    <mergeCell ref="A1771:C1774"/>
    <mergeCell ref="D1771:K1771"/>
    <mergeCell ref="D1773:J1773"/>
    <mergeCell ref="D1774:J1774"/>
    <mergeCell ref="K1797:K1798"/>
    <mergeCell ref="A1775:B1775"/>
    <mergeCell ref="C1775:G1775"/>
    <mergeCell ref="H1775:I1775"/>
    <mergeCell ref="B1776:C1776"/>
    <mergeCell ref="B1779:D1779"/>
    <mergeCell ref="E1779:G1780"/>
    <mergeCell ref="H1779:H1780"/>
    <mergeCell ref="I1779:I1780"/>
    <mergeCell ref="H1808:H1809"/>
    <mergeCell ref="I1808:I1809"/>
    <mergeCell ref="J1808:J1809"/>
    <mergeCell ref="J1779:J1780"/>
    <mergeCell ref="K1779:K1780"/>
    <mergeCell ref="B1797:D1797"/>
    <mergeCell ref="E1797:G1798"/>
    <mergeCell ref="H1797:H1798"/>
    <mergeCell ref="I1797:I1798"/>
    <mergeCell ref="J1797:J1798"/>
    <mergeCell ref="K1808:K1809"/>
    <mergeCell ref="B1820:D1820"/>
    <mergeCell ref="E1820:G1821"/>
    <mergeCell ref="H1820:H1821"/>
    <mergeCell ref="I1820:I1821"/>
    <mergeCell ref="J1820:J1821"/>
    <mergeCell ref="K1820:K1821"/>
    <mergeCell ref="B1808:D1808"/>
    <mergeCell ref="E1808:F1809"/>
    <mergeCell ref="G1808:G1809"/>
    <mergeCell ref="J1835:K1835"/>
    <mergeCell ref="J1836:K1836"/>
    <mergeCell ref="J1837:K1837"/>
    <mergeCell ref="A1839:C1842"/>
    <mergeCell ref="D1839:K1839"/>
    <mergeCell ref="D1841:J1841"/>
    <mergeCell ref="D1842:J1842"/>
    <mergeCell ref="K1865:K1866"/>
    <mergeCell ref="A1843:B1843"/>
    <mergeCell ref="C1843:G1843"/>
    <mergeCell ref="H1843:I1843"/>
    <mergeCell ref="B1844:C1844"/>
    <mergeCell ref="B1847:D1847"/>
    <mergeCell ref="E1847:G1848"/>
    <mergeCell ref="H1847:H1848"/>
    <mergeCell ref="I1847:I1848"/>
    <mergeCell ref="H1876:H1877"/>
    <mergeCell ref="I1876:I1877"/>
    <mergeCell ref="J1876:J1877"/>
    <mergeCell ref="J1847:J1848"/>
    <mergeCell ref="K1847:K1848"/>
    <mergeCell ref="B1865:D1865"/>
    <mergeCell ref="E1865:G1866"/>
    <mergeCell ref="H1865:H1866"/>
    <mergeCell ref="I1865:I1866"/>
    <mergeCell ref="J1865:J1866"/>
    <mergeCell ref="K1876:K1877"/>
    <mergeCell ref="B1888:D1888"/>
    <mergeCell ref="E1888:G1889"/>
    <mergeCell ref="H1888:H1889"/>
    <mergeCell ref="I1888:I1889"/>
    <mergeCell ref="J1888:J1889"/>
    <mergeCell ref="K1888:K1889"/>
    <mergeCell ref="B1876:D1876"/>
    <mergeCell ref="E1876:F1877"/>
    <mergeCell ref="G1876:G1877"/>
    <mergeCell ref="J1903:K1903"/>
    <mergeCell ref="J1904:K1904"/>
    <mergeCell ref="J1905:K1905"/>
    <mergeCell ref="A1907:C1910"/>
    <mergeCell ref="D1907:K1907"/>
    <mergeCell ref="D1909:J1909"/>
    <mergeCell ref="D1910:J1910"/>
    <mergeCell ref="K1933:K1934"/>
    <mergeCell ref="A1911:B1911"/>
    <mergeCell ref="C1911:G1911"/>
    <mergeCell ref="H1911:I1911"/>
    <mergeCell ref="B1912:C1912"/>
    <mergeCell ref="B1915:D1915"/>
    <mergeCell ref="E1915:G1916"/>
    <mergeCell ref="H1915:H1916"/>
    <mergeCell ref="I1915:I1916"/>
    <mergeCell ref="H1944:H1945"/>
    <mergeCell ref="I1944:I1945"/>
    <mergeCell ref="J1944:J1945"/>
    <mergeCell ref="J1915:J1916"/>
    <mergeCell ref="K1915:K1916"/>
    <mergeCell ref="B1933:D1933"/>
    <mergeCell ref="E1933:G1934"/>
    <mergeCell ref="H1933:H1934"/>
    <mergeCell ref="I1933:I1934"/>
    <mergeCell ref="J1933:J1934"/>
    <mergeCell ref="K1944:K1945"/>
    <mergeCell ref="B1956:D1956"/>
    <mergeCell ref="E1956:G1957"/>
    <mergeCell ref="H1956:H1957"/>
    <mergeCell ref="I1956:I1957"/>
    <mergeCell ref="J1956:J1957"/>
    <mergeCell ref="K1956:K1957"/>
    <mergeCell ref="B1944:D1944"/>
    <mergeCell ref="E1944:F1945"/>
    <mergeCell ref="G1944:G1945"/>
    <mergeCell ref="J1971:K1971"/>
    <mergeCell ref="J1972:K1972"/>
    <mergeCell ref="J1973:K1973"/>
    <mergeCell ref="A1975:C1978"/>
    <mergeCell ref="D1975:K1975"/>
    <mergeCell ref="D1977:J1977"/>
    <mergeCell ref="D1978:J1978"/>
    <mergeCell ref="A1979:B1979"/>
    <mergeCell ref="C1979:G1979"/>
    <mergeCell ref="H1979:I1979"/>
    <mergeCell ref="B1980:C1980"/>
    <mergeCell ref="B1983:D1983"/>
    <mergeCell ref="E1983:G1984"/>
    <mergeCell ref="H1983:H1984"/>
    <mergeCell ref="I1983:I1984"/>
    <mergeCell ref="J1983:J1984"/>
    <mergeCell ref="K1983:K1984"/>
    <mergeCell ref="B2001:D2001"/>
    <mergeCell ref="E2001:G2002"/>
    <mergeCell ref="H2001:H2002"/>
    <mergeCell ref="I2001:I2002"/>
    <mergeCell ref="J2001:J2002"/>
    <mergeCell ref="K2001:K2002"/>
    <mergeCell ref="B2012:D2012"/>
    <mergeCell ref="E2012:F2013"/>
    <mergeCell ref="G2012:G2013"/>
    <mergeCell ref="H2012:H2013"/>
    <mergeCell ref="I2012:I2013"/>
    <mergeCell ref="J2012:J2013"/>
    <mergeCell ref="J2039:K2039"/>
    <mergeCell ref="J2040:K2040"/>
    <mergeCell ref="J2041:K2041"/>
    <mergeCell ref="K2012:K2013"/>
    <mergeCell ref="B2024:D2024"/>
    <mergeCell ref="E2024:G2025"/>
    <mergeCell ref="H2024:H2025"/>
    <mergeCell ref="I2024:I2025"/>
    <mergeCell ref="J2024:J2025"/>
    <mergeCell ref="K2024:K2025"/>
    <mergeCell ref="A2044:C2047"/>
    <mergeCell ref="D2044:K2044"/>
    <mergeCell ref="D2046:J2046"/>
    <mergeCell ref="D2047:J2047"/>
    <mergeCell ref="A2048:B2048"/>
    <mergeCell ref="C2048:G2048"/>
    <mergeCell ref="H2048:I2048"/>
    <mergeCell ref="B2049:C2049"/>
    <mergeCell ref="B2052:D2052"/>
    <mergeCell ref="E2052:G2053"/>
    <mergeCell ref="H2052:H2053"/>
    <mergeCell ref="I2052:I2053"/>
    <mergeCell ref="J2052:J2053"/>
    <mergeCell ref="H2081:H2082"/>
    <mergeCell ref="I2081:I2082"/>
    <mergeCell ref="J2081:J2082"/>
    <mergeCell ref="K2052:K2053"/>
    <mergeCell ref="B2070:D2070"/>
    <mergeCell ref="E2070:G2071"/>
    <mergeCell ref="H2070:H2071"/>
    <mergeCell ref="I2070:I2071"/>
    <mergeCell ref="J2070:J2071"/>
    <mergeCell ref="K2070:K2071"/>
    <mergeCell ref="K2081:K2082"/>
    <mergeCell ref="B2093:D2093"/>
    <mergeCell ref="E2093:G2094"/>
    <mergeCell ref="H2093:H2094"/>
    <mergeCell ref="I2093:I2094"/>
    <mergeCell ref="J2093:J2094"/>
    <mergeCell ref="K2093:K2094"/>
    <mergeCell ref="B2081:D2081"/>
    <mergeCell ref="E2081:F2082"/>
    <mergeCell ref="G2081:G2082"/>
    <mergeCell ref="J2108:K2108"/>
    <mergeCell ref="J2109:K2109"/>
    <mergeCell ref="J2110:K2110"/>
    <mergeCell ref="B3138:C3138"/>
    <mergeCell ref="B3141:D3141"/>
    <mergeCell ref="E3141:G3142"/>
    <mergeCell ref="H3141:H3142"/>
    <mergeCell ref="I3141:I3142"/>
    <mergeCell ref="J3141:J3142"/>
    <mergeCell ref="K3141:K3142"/>
    <mergeCell ref="J3131:K3131"/>
    <mergeCell ref="A3133:C3136"/>
    <mergeCell ref="D3133:K3133"/>
    <mergeCell ref="D3135:J3135"/>
    <mergeCell ref="D3136:J3136"/>
    <mergeCell ref="A3137:B3137"/>
    <mergeCell ref="C3137:G3137"/>
    <mergeCell ref="H3137:I3137"/>
    <mergeCell ref="H3114:H3115"/>
    <mergeCell ref="I3114:I3115"/>
    <mergeCell ref="J3114:J3115"/>
    <mergeCell ref="K3114:K3115"/>
    <mergeCell ref="J3129:K3129"/>
    <mergeCell ref="E3108:G3108"/>
    <mergeCell ref="E3109:G3109"/>
    <mergeCell ref="B3114:D3114"/>
    <mergeCell ref="E3114:G3115"/>
    <mergeCell ref="A2113:C2116"/>
    <mergeCell ref="D2113:K2113"/>
    <mergeCell ref="D2115:J2115"/>
    <mergeCell ref="D2116:J2116"/>
    <mergeCell ref="E3104:G3104"/>
    <mergeCell ref="E3105:G3105"/>
    <mergeCell ref="K2139:K2140"/>
    <mergeCell ref="A2117:B2117"/>
    <mergeCell ref="C2117:G2117"/>
    <mergeCell ref="H2117:I2117"/>
    <mergeCell ref="B2118:C2118"/>
    <mergeCell ref="B2121:D2121"/>
    <mergeCell ref="E2121:G2122"/>
    <mergeCell ref="H2121:H2122"/>
    <mergeCell ref="I2121:I2122"/>
    <mergeCell ref="H2150:H2151"/>
    <mergeCell ref="I2150:I2151"/>
    <mergeCell ref="E2150:F2151"/>
    <mergeCell ref="G2150:G2151"/>
    <mergeCell ref="J2150:J2151"/>
    <mergeCell ref="J2121:J2122"/>
    <mergeCell ref="K2121:K2122"/>
    <mergeCell ref="B2139:D2139"/>
    <mergeCell ref="E2139:G2140"/>
    <mergeCell ref="H2139:H2140"/>
    <mergeCell ref="I2139:I2140"/>
    <mergeCell ref="J2139:J2140"/>
    <mergeCell ref="K2150:K2151"/>
    <mergeCell ref="B2150:D2150"/>
    <mergeCell ref="B2162:D2162"/>
    <mergeCell ref="E2162:G2163"/>
    <mergeCell ref="H2162:H2163"/>
    <mergeCell ref="I2162:I2163"/>
    <mergeCell ref="J2162:J2163"/>
    <mergeCell ref="K2162:K2163"/>
    <mergeCell ref="J2177:K2177"/>
    <mergeCell ref="J2178:K2178"/>
    <mergeCell ref="J2179:K2179"/>
    <mergeCell ref="A2181:C2184"/>
    <mergeCell ref="D2181:K2181"/>
    <mergeCell ref="D2183:J2183"/>
    <mergeCell ref="D2184:J2184"/>
    <mergeCell ref="A2185:B2185"/>
    <mergeCell ref="C2185:G2185"/>
    <mergeCell ref="H2185:I2185"/>
    <mergeCell ref="B2186:C2186"/>
    <mergeCell ref="B2189:D2189"/>
    <mergeCell ref="E2189:G2190"/>
    <mergeCell ref="H2189:H2190"/>
    <mergeCell ref="I2189:I2190"/>
    <mergeCell ref="J2189:J2190"/>
    <mergeCell ref="K2189:K2190"/>
    <mergeCell ref="B2207:D2207"/>
    <mergeCell ref="E2207:G2208"/>
    <mergeCell ref="H2207:H2208"/>
    <mergeCell ref="I2207:I2208"/>
    <mergeCell ref="J2207:J2208"/>
    <mergeCell ref="K2207:K2208"/>
    <mergeCell ref="B2218:D2218"/>
    <mergeCell ref="E2218:F2219"/>
    <mergeCell ref="G2218:G2219"/>
    <mergeCell ref="H2218:H2219"/>
    <mergeCell ref="I2218:I2219"/>
    <mergeCell ref="J2218:J2219"/>
    <mergeCell ref="A1:C4"/>
    <mergeCell ref="D1:K1"/>
    <mergeCell ref="D3:J3"/>
    <mergeCell ref="D4:J4"/>
    <mergeCell ref="A756:C759"/>
    <mergeCell ref="K2218:K2219"/>
    <mergeCell ref="E1193:G1194"/>
    <mergeCell ref="H1193:H1194"/>
    <mergeCell ref="I1193:I1194"/>
    <mergeCell ref="J1193:J1194"/>
    <mergeCell ref="B2230:D2230"/>
    <mergeCell ref="E2230:G2231"/>
    <mergeCell ref="H2230:H2231"/>
    <mergeCell ref="I2230:I2231"/>
    <mergeCell ref="J2230:J2231"/>
    <mergeCell ref="K2230:K2231"/>
    <mergeCell ref="J2245:K2245"/>
    <mergeCell ref="B6:C6"/>
    <mergeCell ref="H9:H10"/>
    <mergeCell ref="I9:I10"/>
    <mergeCell ref="J9:J10"/>
    <mergeCell ref="K9:K10"/>
    <mergeCell ref="B1172:C1172"/>
    <mergeCell ref="B1175:D1175"/>
    <mergeCell ref="E1175:G1176"/>
    <mergeCell ref="J1175:J1176"/>
    <mergeCell ref="K1175:K1176"/>
    <mergeCell ref="B1193:D1193"/>
    <mergeCell ref="I27:I28"/>
    <mergeCell ref="J27:J28"/>
    <mergeCell ref="K27:K28"/>
    <mergeCell ref="A1171:B1171"/>
    <mergeCell ref="J2246:K2246"/>
    <mergeCell ref="J2247:K2247"/>
    <mergeCell ref="B3102:D3102"/>
    <mergeCell ref="E3102:F3103"/>
    <mergeCell ref="G3102:G3103"/>
    <mergeCell ref="H3102:H3103"/>
    <mergeCell ref="I3102:I3103"/>
    <mergeCell ref="J3102:J3103"/>
    <mergeCell ref="K3102:K3103"/>
    <mergeCell ref="J3073:J3074"/>
    <mergeCell ref="K3073:K3074"/>
    <mergeCell ref="B3091:D3091"/>
    <mergeCell ref="E3091:G3092"/>
    <mergeCell ref="H3091:H3092"/>
    <mergeCell ref="I3091:I3092"/>
    <mergeCell ref="J3091:J3092"/>
    <mergeCell ref="K3091:K3092"/>
    <mergeCell ref="A3069:B3069"/>
    <mergeCell ref="C3069:G3069"/>
    <mergeCell ref="H3069:I3069"/>
    <mergeCell ref="B3070:C3070"/>
    <mergeCell ref="B3073:D3073"/>
    <mergeCell ref="E3073:G3074"/>
    <mergeCell ref="H3073:H3074"/>
    <mergeCell ref="I3073:I3074"/>
    <mergeCell ref="J3063:K3063"/>
    <mergeCell ref="E3040:G3040"/>
    <mergeCell ref="E3041:G3041"/>
    <mergeCell ref="A3065:C3068"/>
    <mergeCell ref="D3065:K3065"/>
    <mergeCell ref="D3067:J3067"/>
    <mergeCell ref="D3068:J3068"/>
    <mergeCell ref="A2249:C2252"/>
    <mergeCell ref="D2249:K2249"/>
    <mergeCell ref="D2251:J2251"/>
    <mergeCell ref="D2252:J2252"/>
    <mergeCell ref="J3061:K3061"/>
    <mergeCell ref="J3062:K3062"/>
    <mergeCell ref="E3036:G3036"/>
    <mergeCell ref="E3037:G3037"/>
    <mergeCell ref="E3038:G3038"/>
    <mergeCell ref="E3039:G3039"/>
    <mergeCell ref="K2275:K2276"/>
    <mergeCell ref="A2253:B2253"/>
    <mergeCell ref="C2253:G2253"/>
    <mergeCell ref="H2253:I2253"/>
    <mergeCell ref="B2254:C2254"/>
    <mergeCell ref="B2257:D2257"/>
    <mergeCell ref="E2257:G2258"/>
    <mergeCell ref="H2257:H2258"/>
    <mergeCell ref="I2257:I2258"/>
    <mergeCell ref="H2286:H2287"/>
    <mergeCell ref="I2286:I2287"/>
    <mergeCell ref="J2286:J2287"/>
    <mergeCell ref="J2257:J2258"/>
    <mergeCell ref="K2257:K2258"/>
    <mergeCell ref="B2275:D2275"/>
    <mergeCell ref="E2275:G2276"/>
    <mergeCell ref="H2275:H2276"/>
    <mergeCell ref="I2275:I2276"/>
    <mergeCell ref="J2275:J2276"/>
    <mergeCell ref="K2286:K2287"/>
    <mergeCell ref="B2298:D2298"/>
    <mergeCell ref="E2298:G2299"/>
    <mergeCell ref="H2298:H2299"/>
    <mergeCell ref="I2298:I2299"/>
    <mergeCell ref="J2298:J2299"/>
    <mergeCell ref="K2298:K2299"/>
    <mergeCell ref="B2286:D2286"/>
    <mergeCell ref="E2286:F2287"/>
    <mergeCell ref="G2286:G2287"/>
    <mergeCell ref="J2313:K2313"/>
    <mergeCell ref="J2314:K2314"/>
    <mergeCell ref="J2315:K2315"/>
    <mergeCell ref="A2317:C2320"/>
    <mergeCell ref="D2317:K2317"/>
    <mergeCell ref="D2319:J2319"/>
    <mergeCell ref="D2320:J2320"/>
    <mergeCell ref="K2343:K2344"/>
    <mergeCell ref="A2321:B2321"/>
    <mergeCell ref="C2321:G2321"/>
    <mergeCell ref="H2321:I2321"/>
    <mergeCell ref="B2322:C2322"/>
    <mergeCell ref="B2325:D2325"/>
    <mergeCell ref="E2325:G2326"/>
    <mergeCell ref="H2325:H2326"/>
    <mergeCell ref="I2325:I2326"/>
    <mergeCell ref="H2354:H2355"/>
    <mergeCell ref="I2354:I2355"/>
    <mergeCell ref="J2354:J2355"/>
    <mergeCell ref="J2325:J2326"/>
    <mergeCell ref="K2325:K2326"/>
    <mergeCell ref="B2343:D2343"/>
    <mergeCell ref="E2343:G2344"/>
    <mergeCell ref="H2343:H2344"/>
    <mergeCell ref="I2343:I2344"/>
    <mergeCell ref="J2343:J2344"/>
    <mergeCell ref="K2354:K2355"/>
    <mergeCell ref="B2366:D2366"/>
    <mergeCell ref="E2366:G2367"/>
    <mergeCell ref="H2366:H2367"/>
    <mergeCell ref="I2366:I2367"/>
    <mergeCell ref="J2366:J2367"/>
    <mergeCell ref="K2366:K2367"/>
    <mergeCell ref="B2354:D2354"/>
    <mergeCell ref="E2354:F2355"/>
    <mergeCell ref="G2354:G2355"/>
    <mergeCell ref="J2381:K2381"/>
    <mergeCell ref="J2382:K2382"/>
    <mergeCell ref="J2383:K2383"/>
    <mergeCell ref="A2385:C2388"/>
    <mergeCell ref="D2385:K2385"/>
    <mergeCell ref="D2387:J2387"/>
    <mergeCell ref="D2388:J2388"/>
    <mergeCell ref="K2411:K2412"/>
    <mergeCell ref="A2389:B2389"/>
    <mergeCell ref="C2389:G2389"/>
    <mergeCell ref="H2389:I2389"/>
    <mergeCell ref="B2390:C2390"/>
    <mergeCell ref="B2393:D2393"/>
    <mergeCell ref="E2393:G2394"/>
    <mergeCell ref="H2393:H2394"/>
    <mergeCell ref="I2393:I2394"/>
    <mergeCell ref="H2422:H2423"/>
    <mergeCell ref="I2422:I2423"/>
    <mergeCell ref="J2422:J2423"/>
    <mergeCell ref="J2393:J2394"/>
    <mergeCell ref="K2393:K2394"/>
    <mergeCell ref="B2411:D2411"/>
    <mergeCell ref="E2411:G2412"/>
    <mergeCell ref="H2411:H2412"/>
    <mergeCell ref="I2411:I2412"/>
    <mergeCell ref="J2411:J2412"/>
    <mergeCell ref="K2422:K2423"/>
    <mergeCell ref="B2434:D2434"/>
    <mergeCell ref="E2434:G2435"/>
    <mergeCell ref="H2434:H2435"/>
    <mergeCell ref="I2434:I2435"/>
    <mergeCell ref="J2434:J2435"/>
    <mergeCell ref="K2434:K2435"/>
    <mergeCell ref="B2422:D2422"/>
    <mergeCell ref="E2422:F2423"/>
    <mergeCell ref="G2422:G2423"/>
    <mergeCell ref="J2449:K2449"/>
    <mergeCell ref="J2450:K2450"/>
    <mergeCell ref="J2451:K2451"/>
    <mergeCell ref="A2453:C2456"/>
    <mergeCell ref="D2453:K2453"/>
    <mergeCell ref="D2455:J2455"/>
    <mergeCell ref="D2456:J2456"/>
    <mergeCell ref="K2479:K2480"/>
    <mergeCell ref="A2457:B2457"/>
    <mergeCell ref="C2457:G2457"/>
    <mergeCell ref="H2457:I2457"/>
    <mergeCell ref="B2458:C2458"/>
    <mergeCell ref="B2461:D2461"/>
    <mergeCell ref="E2461:G2462"/>
    <mergeCell ref="H2461:H2462"/>
    <mergeCell ref="I2461:I2462"/>
    <mergeCell ref="H2490:H2491"/>
    <mergeCell ref="I2490:I2491"/>
    <mergeCell ref="J2490:J2491"/>
    <mergeCell ref="J2461:J2462"/>
    <mergeCell ref="K2461:K2462"/>
    <mergeCell ref="B2479:D2479"/>
    <mergeCell ref="E2479:G2480"/>
    <mergeCell ref="H2479:H2480"/>
    <mergeCell ref="I2479:I2480"/>
    <mergeCell ref="J2479:J2480"/>
    <mergeCell ref="K2490:K2491"/>
    <mergeCell ref="B2502:D2502"/>
    <mergeCell ref="E2502:G2503"/>
    <mergeCell ref="H2502:H2503"/>
    <mergeCell ref="I2502:I2503"/>
    <mergeCell ref="J2502:J2503"/>
    <mergeCell ref="K2502:K2503"/>
    <mergeCell ref="B2490:D2490"/>
    <mergeCell ref="E2490:F2491"/>
    <mergeCell ref="G2490:G2491"/>
    <mergeCell ref="I2547:I2548"/>
    <mergeCell ref="J2547:J2548"/>
    <mergeCell ref="K2558:K2559"/>
    <mergeCell ref="B2570:D2570"/>
    <mergeCell ref="E2570:G2571"/>
    <mergeCell ref="H2570:H2571"/>
    <mergeCell ref="I2570:I2571"/>
    <mergeCell ref="J2517:K2517"/>
    <mergeCell ref="J2518:K2518"/>
    <mergeCell ref="J2519:K2519"/>
    <mergeCell ref="K3034:K3035"/>
    <mergeCell ref="B3046:D3046"/>
    <mergeCell ref="E3046:G3047"/>
    <mergeCell ref="H3046:H3047"/>
    <mergeCell ref="I3046:I3047"/>
    <mergeCell ref="J3046:J3047"/>
    <mergeCell ref="K3046:K3047"/>
    <mergeCell ref="B3034:D3034"/>
    <mergeCell ref="E3034:F3035"/>
    <mergeCell ref="G3034:G3035"/>
    <mergeCell ref="H3034:H3035"/>
    <mergeCell ref="I3034:I3035"/>
    <mergeCell ref="J3034:J3035"/>
    <mergeCell ref="J3005:J3006"/>
    <mergeCell ref="K3005:K3006"/>
    <mergeCell ref="B3023:D3023"/>
    <mergeCell ref="E3023:G3024"/>
    <mergeCell ref="H3023:H3024"/>
    <mergeCell ref="I3023:I3024"/>
    <mergeCell ref="J3023:J3024"/>
    <mergeCell ref="K3023:K3024"/>
    <mergeCell ref="A3001:B3001"/>
    <mergeCell ref="C2593:G2593"/>
    <mergeCell ref="H2593:I2593"/>
    <mergeCell ref="B2594:C2594"/>
    <mergeCell ref="B2597:D2597"/>
    <mergeCell ref="E2597:G2598"/>
    <mergeCell ref="H2597:H2598"/>
    <mergeCell ref="I2597:I2598"/>
    <mergeCell ref="A2521:C2524"/>
    <mergeCell ref="D2521:K2521"/>
    <mergeCell ref="D2523:J2523"/>
    <mergeCell ref="D2524:J2524"/>
    <mergeCell ref="A2997:C3000"/>
    <mergeCell ref="D2997:K2997"/>
    <mergeCell ref="D2999:J2999"/>
    <mergeCell ref="D3000:J3000"/>
    <mergeCell ref="K2547:K2548"/>
    <mergeCell ref="A2525:B2525"/>
    <mergeCell ref="C2525:G2525"/>
    <mergeCell ref="H2525:I2525"/>
    <mergeCell ref="B2526:C2526"/>
    <mergeCell ref="B2529:D2529"/>
    <mergeCell ref="E2529:G2530"/>
    <mergeCell ref="H2529:H2530"/>
    <mergeCell ref="I2529:I2530"/>
    <mergeCell ref="H2558:H2559"/>
    <mergeCell ref="I2558:I2559"/>
    <mergeCell ref="J2558:J2559"/>
    <mergeCell ref="J2529:J2530"/>
    <mergeCell ref="K2529:K2530"/>
    <mergeCell ref="B2547:D2547"/>
    <mergeCell ref="E2547:G2548"/>
    <mergeCell ref="H2547:H2548"/>
    <mergeCell ref="H2694:H2695"/>
    <mergeCell ref="I2694:I2695"/>
    <mergeCell ref="J2694:J2695"/>
    <mergeCell ref="J2665:J2666"/>
    <mergeCell ref="K2665:K2666"/>
    <mergeCell ref="B2683:D2683"/>
    <mergeCell ref="E2683:G2684"/>
    <mergeCell ref="H2683:H2684"/>
    <mergeCell ref="I2683:I2684"/>
    <mergeCell ref="J2683:J2684"/>
    <mergeCell ref="K2694:K2695"/>
    <mergeCell ref="H2626:H2627"/>
    <mergeCell ref="I2626:I2627"/>
    <mergeCell ref="J2626:J2627"/>
    <mergeCell ref="J2597:J2598"/>
    <mergeCell ref="K2597:K2598"/>
    <mergeCell ref="B2615:D2615"/>
    <mergeCell ref="E2615:G2616"/>
    <mergeCell ref="H2615:H2616"/>
    <mergeCell ref="I2615:I2616"/>
    <mergeCell ref="J2615:J2616"/>
    <mergeCell ref="K2626:K2627"/>
    <mergeCell ref="B2638:D2638"/>
    <mergeCell ref="E2638:G2639"/>
    <mergeCell ref="H2638:H2639"/>
    <mergeCell ref="I2638:I2639"/>
    <mergeCell ref="J2638:J2639"/>
    <mergeCell ref="K2638:K2639"/>
    <mergeCell ref="B2626:D2626"/>
    <mergeCell ref="E2626:F2627"/>
    <mergeCell ref="G2626:G2627"/>
    <mergeCell ref="K2615:K2616"/>
    <mergeCell ref="A1233:C1236"/>
    <mergeCell ref="D1233:K1233"/>
    <mergeCell ref="D1235:J1235"/>
    <mergeCell ref="J2653:K2653"/>
    <mergeCell ref="J2654:K2654"/>
    <mergeCell ref="J2655:K2655"/>
    <mergeCell ref="A2657:C2660"/>
    <mergeCell ref="D2657:K2657"/>
    <mergeCell ref="D2659:J2659"/>
    <mergeCell ref="D2660:J2660"/>
    <mergeCell ref="K2683:K2684"/>
    <mergeCell ref="A2661:B2661"/>
    <mergeCell ref="C2661:G2661"/>
    <mergeCell ref="H2661:I2661"/>
    <mergeCell ref="B2662:C2662"/>
    <mergeCell ref="B2665:D2665"/>
    <mergeCell ref="E2665:G2666"/>
    <mergeCell ref="H2665:H2666"/>
    <mergeCell ref="I2665:I2666"/>
    <mergeCell ref="J2570:J2571"/>
    <mergeCell ref="K2570:K2571"/>
    <mergeCell ref="B2558:D2558"/>
    <mergeCell ref="E2558:F2559"/>
    <mergeCell ref="G2558:G2559"/>
    <mergeCell ref="J2585:K2585"/>
    <mergeCell ref="J2586:K2586"/>
    <mergeCell ref="J2587:K2587"/>
    <mergeCell ref="A2589:C2592"/>
    <mergeCell ref="D2589:K2589"/>
    <mergeCell ref="D2591:J2591"/>
    <mergeCell ref="D2592:J2592"/>
    <mergeCell ref="A2593:B2593"/>
    <mergeCell ref="B1204:D1204"/>
    <mergeCell ref="E1204:F1205"/>
    <mergeCell ref="G1204:G1205"/>
    <mergeCell ref="H1204:H1205"/>
    <mergeCell ref="I1204:I1205"/>
    <mergeCell ref="E1207:F1207"/>
    <mergeCell ref="B1215:D1215"/>
    <mergeCell ref="J1204:J1205"/>
    <mergeCell ref="K1204:K1205"/>
    <mergeCell ref="E1215:G1216"/>
    <mergeCell ref="H1215:H1216"/>
    <mergeCell ref="I1215:I1216"/>
    <mergeCell ref="J1215:J1216"/>
    <mergeCell ref="K1215:K1216"/>
    <mergeCell ref="J1230:K1230"/>
    <mergeCell ref="J1231:K1231"/>
    <mergeCell ref="J1232:K1232"/>
    <mergeCell ref="C61:G61"/>
    <mergeCell ref="H61:I61"/>
    <mergeCell ref="B62:C62"/>
    <mergeCell ref="A65:G66"/>
    <mergeCell ref="H65:H66"/>
    <mergeCell ref="I65:I66"/>
    <mergeCell ref="J65:J66"/>
    <mergeCell ref="K65:K66"/>
    <mergeCell ref="A67:G67"/>
    <mergeCell ref="A68:G68"/>
    <mergeCell ref="A69:G69"/>
    <mergeCell ref="A70:G70"/>
    <mergeCell ref="A71:G71"/>
    <mergeCell ref="A72:G72"/>
    <mergeCell ref="A73:G73"/>
    <mergeCell ref="A74:G74"/>
    <mergeCell ref="A75:G75"/>
    <mergeCell ref="A76:G76"/>
    <mergeCell ref="A83:G84"/>
    <mergeCell ref="H83:H84"/>
    <mergeCell ref="I83:I84"/>
    <mergeCell ref="J83:J84"/>
    <mergeCell ref="K83:K84"/>
    <mergeCell ref="A85:G85"/>
    <mergeCell ref="A86:G86"/>
    <mergeCell ref="A87:G87"/>
    <mergeCell ref="A88:G88"/>
    <mergeCell ref="A89:G89"/>
    <mergeCell ref="A90:G90"/>
    <mergeCell ref="A91:G91"/>
    <mergeCell ref="A96:F97"/>
    <mergeCell ref="G96:G97"/>
    <mergeCell ref="H96:H97"/>
    <mergeCell ref="I96:I97"/>
    <mergeCell ref="J96:J97"/>
    <mergeCell ref="K96:K97"/>
    <mergeCell ref="A98:F98"/>
    <mergeCell ref="A99:F99"/>
    <mergeCell ref="A100:F100"/>
    <mergeCell ref="A101:F101"/>
    <mergeCell ref="A102:F102"/>
    <mergeCell ref="A103:F103"/>
    <mergeCell ref="A104:F104"/>
    <mergeCell ref="A105:F105"/>
    <mergeCell ref="A106:F106"/>
    <mergeCell ref="A107:F107"/>
    <mergeCell ref="A112:G113"/>
    <mergeCell ref="H112:H113"/>
    <mergeCell ref="I112:I113"/>
    <mergeCell ref="J112:J113"/>
    <mergeCell ref="K112:K113"/>
    <mergeCell ref="A114:G114"/>
    <mergeCell ref="A115:G115"/>
    <mergeCell ref="A116:G116"/>
    <mergeCell ref="A117:G117"/>
    <mergeCell ref="A118:G118"/>
    <mergeCell ref="A119:G119"/>
    <mergeCell ref="A120:G120"/>
    <mergeCell ref="A121:G121"/>
    <mergeCell ref="A122:G122"/>
    <mergeCell ref="A123:G123"/>
    <mergeCell ref="J127:K127"/>
    <mergeCell ref="J129:K129"/>
    <mergeCell ref="A132:C135"/>
    <mergeCell ref="D132:K132"/>
    <mergeCell ref="D134:J134"/>
    <mergeCell ref="D135:J135"/>
    <mergeCell ref="A136:B136"/>
    <mergeCell ref="C136:G136"/>
    <mergeCell ref="H136:I136"/>
    <mergeCell ref="B137:C137"/>
    <mergeCell ref="B140:D140"/>
    <mergeCell ref="E140:G141"/>
    <mergeCell ref="H140:H141"/>
    <mergeCell ref="I140:I141"/>
    <mergeCell ref="B158:D158"/>
    <mergeCell ref="E158:G159"/>
    <mergeCell ref="H158:H159"/>
    <mergeCell ref="I158:I159"/>
    <mergeCell ref="J158:J159"/>
    <mergeCell ref="K158:K159"/>
    <mergeCell ref="G169:G170"/>
    <mergeCell ref="H169:H170"/>
    <mergeCell ref="I169:I170"/>
    <mergeCell ref="J169:J170"/>
    <mergeCell ref="J140:J141"/>
    <mergeCell ref="K140:K141"/>
    <mergeCell ref="K169:K170"/>
    <mergeCell ref="E172:F172"/>
    <mergeCell ref="B180:D180"/>
    <mergeCell ref="E180:G181"/>
    <mergeCell ref="H180:H181"/>
    <mergeCell ref="I180:I181"/>
    <mergeCell ref="J180:J181"/>
    <mergeCell ref="K180:K181"/>
    <mergeCell ref="B169:D169"/>
    <mergeCell ref="E169:F170"/>
    <mergeCell ref="J195:K195"/>
    <mergeCell ref="J196:K196"/>
    <mergeCell ref="J197:K197"/>
    <mergeCell ref="A200:C203"/>
    <mergeCell ref="D200:K200"/>
    <mergeCell ref="D202:J202"/>
    <mergeCell ref="D203:J203"/>
    <mergeCell ref="A204:B204"/>
    <mergeCell ref="C204:G204"/>
    <mergeCell ref="H204:I204"/>
    <mergeCell ref="B205:C205"/>
    <mergeCell ref="B208:D208"/>
    <mergeCell ref="E208:G209"/>
    <mergeCell ref="H208:H209"/>
    <mergeCell ref="I208:I209"/>
    <mergeCell ref="J208:J209"/>
    <mergeCell ref="K208:K209"/>
    <mergeCell ref="K237:K238"/>
    <mergeCell ref="B226:D226"/>
    <mergeCell ref="E226:G227"/>
    <mergeCell ref="H226:H227"/>
    <mergeCell ref="I226:I227"/>
    <mergeCell ref="J226:J227"/>
    <mergeCell ref="K226:K227"/>
    <mergeCell ref="I248:I249"/>
    <mergeCell ref="J248:J249"/>
    <mergeCell ref="G237:G238"/>
    <mergeCell ref="H237:H238"/>
    <mergeCell ref="I237:I238"/>
    <mergeCell ref="J237:J238"/>
    <mergeCell ref="K248:K249"/>
    <mergeCell ref="B237:D237"/>
    <mergeCell ref="E237:F238"/>
    <mergeCell ref="B342:C342"/>
    <mergeCell ref="B345:D345"/>
    <mergeCell ref="E345:G346"/>
    <mergeCell ref="K305:K306"/>
    <mergeCell ref="B317:D317"/>
    <mergeCell ref="E317:G318"/>
    <mergeCell ref="H317:H318"/>
    <mergeCell ref="I317:I318"/>
    <mergeCell ref="J317:J318"/>
    <mergeCell ref="K317:K318"/>
    <mergeCell ref="J263:K263"/>
    <mergeCell ref="J264:K264"/>
    <mergeCell ref="J265:K265"/>
    <mergeCell ref="E240:F240"/>
    <mergeCell ref="B248:D248"/>
    <mergeCell ref="E248:G249"/>
    <mergeCell ref="H248:H249"/>
    <mergeCell ref="A268:C271"/>
    <mergeCell ref="D268:K268"/>
    <mergeCell ref="D270:J270"/>
    <mergeCell ref="D271:J271"/>
    <mergeCell ref="A272:B272"/>
    <mergeCell ref="C272:G272"/>
    <mergeCell ref="H272:I272"/>
    <mergeCell ref="B273:C273"/>
    <mergeCell ref="B276:D276"/>
    <mergeCell ref="E276:G277"/>
    <mergeCell ref="H276:H277"/>
    <mergeCell ref="I276:I277"/>
    <mergeCell ref="K276:K277"/>
    <mergeCell ref="H345:H346"/>
    <mergeCell ref="I345:I346"/>
    <mergeCell ref="A396:C399"/>
    <mergeCell ref="D396:K396"/>
    <mergeCell ref="D398:J398"/>
    <mergeCell ref="D399:J399"/>
    <mergeCell ref="A400:B400"/>
    <mergeCell ref="C400:G400"/>
    <mergeCell ref="H400:I400"/>
    <mergeCell ref="B401:C401"/>
    <mergeCell ref="B404:D404"/>
    <mergeCell ref="E404:G405"/>
    <mergeCell ref="H404:H405"/>
    <mergeCell ref="I404:I405"/>
    <mergeCell ref="B422:D422"/>
    <mergeCell ref="E422:G423"/>
    <mergeCell ref="H422:H423"/>
    <mergeCell ref="I422:I423"/>
    <mergeCell ref="J422:J423"/>
    <mergeCell ref="K422:K423"/>
    <mergeCell ref="G433:G434"/>
    <mergeCell ref="H433:H434"/>
    <mergeCell ref="I433:I434"/>
    <mergeCell ref="J433:J434"/>
    <mergeCell ref="J404:J405"/>
    <mergeCell ref="K404:K405"/>
    <mergeCell ref="K433:K434"/>
    <mergeCell ref="E436:F436"/>
    <mergeCell ref="B444:D444"/>
    <mergeCell ref="E444:G445"/>
    <mergeCell ref="H444:H445"/>
    <mergeCell ref="I444:I445"/>
    <mergeCell ref="J444:J445"/>
    <mergeCell ref="K444:K445"/>
    <mergeCell ref="B433:D433"/>
    <mergeCell ref="E433:F434"/>
    <mergeCell ref="J459:K459"/>
    <mergeCell ref="J460:K460"/>
    <mergeCell ref="J461:K461"/>
    <mergeCell ref="A462:G462"/>
    <mergeCell ref="A463:C466"/>
    <mergeCell ref="D463:K463"/>
    <mergeCell ref="D465:J465"/>
    <mergeCell ref="D466:J466"/>
    <mergeCell ref="A467:B467"/>
    <mergeCell ref="C467:G467"/>
    <mergeCell ref="H467:I467"/>
    <mergeCell ref="K489:K490"/>
    <mergeCell ref="B468:C468"/>
    <mergeCell ref="B471:D471"/>
    <mergeCell ref="E471:G472"/>
    <mergeCell ref="H471:H472"/>
    <mergeCell ref="I471:I472"/>
    <mergeCell ref="J471:J472"/>
    <mergeCell ref="G500:G501"/>
    <mergeCell ref="H500:H501"/>
    <mergeCell ref="I500:I501"/>
    <mergeCell ref="J500:J501"/>
    <mergeCell ref="K471:K472"/>
    <mergeCell ref="B489:D489"/>
    <mergeCell ref="E489:G490"/>
    <mergeCell ref="H489:H490"/>
    <mergeCell ref="I489:I490"/>
    <mergeCell ref="J489:J490"/>
    <mergeCell ref="K500:K501"/>
    <mergeCell ref="E503:F503"/>
    <mergeCell ref="B511:D511"/>
    <mergeCell ref="E511:G512"/>
    <mergeCell ref="H511:H512"/>
    <mergeCell ref="I511:I512"/>
    <mergeCell ref="J511:J512"/>
    <mergeCell ref="K511:K512"/>
    <mergeCell ref="B500:D500"/>
    <mergeCell ref="E500:F501"/>
    <mergeCell ref="J526:K526"/>
    <mergeCell ref="J527:K527"/>
    <mergeCell ref="J528:K528"/>
    <mergeCell ref="A531:C534"/>
    <mergeCell ref="D531:K531"/>
    <mergeCell ref="D533:J533"/>
    <mergeCell ref="D534:J534"/>
    <mergeCell ref="A535:B535"/>
    <mergeCell ref="C535:G535"/>
    <mergeCell ref="H535:I535"/>
    <mergeCell ref="B536:C536"/>
    <mergeCell ref="A539:G540"/>
    <mergeCell ref="H539:H540"/>
    <mergeCell ref="I539:I540"/>
    <mergeCell ref="J539:J540"/>
    <mergeCell ref="K539:K540"/>
    <mergeCell ref="A541:G541"/>
    <mergeCell ref="A542:G542"/>
    <mergeCell ref="A543:G543"/>
    <mergeCell ref="A544:G544"/>
    <mergeCell ref="A545:G545"/>
    <mergeCell ref="A546:G546"/>
    <mergeCell ref="A547:G547"/>
    <mergeCell ref="A548:G548"/>
    <mergeCell ref="A549:G549"/>
    <mergeCell ref="A550:G550"/>
    <mergeCell ref="A557:G558"/>
    <mergeCell ref="H557:H558"/>
    <mergeCell ref="I557:I558"/>
    <mergeCell ref="J557:J558"/>
    <mergeCell ref="K557:K558"/>
    <mergeCell ref="A559:G559"/>
    <mergeCell ref="A560:G560"/>
    <mergeCell ref="A561:G561"/>
    <mergeCell ref="A562:G562"/>
    <mergeCell ref="A563:G563"/>
    <mergeCell ref="A564:G564"/>
    <mergeCell ref="A565:G565"/>
    <mergeCell ref="A570:F571"/>
    <mergeCell ref="G570:G571"/>
    <mergeCell ref="H570:H571"/>
    <mergeCell ref="I570:I571"/>
    <mergeCell ref="J570:J571"/>
    <mergeCell ref="K570:K571"/>
    <mergeCell ref="A572:F572"/>
    <mergeCell ref="A573:F573"/>
    <mergeCell ref="A574:F574"/>
    <mergeCell ref="A575:F575"/>
    <mergeCell ref="A576:F576"/>
    <mergeCell ref="A577:F577"/>
    <mergeCell ref="A578:F578"/>
    <mergeCell ref="A579:F579"/>
    <mergeCell ref="A580:F580"/>
    <mergeCell ref="A581:F581"/>
    <mergeCell ref="A586:G587"/>
    <mergeCell ref="H586:H587"/>
    <mergeCell ref="I586:I587"/>
    <mergeCell ref="J586:J587"/>
    <mergeCell ref="K586:K587"/>
    <mergeCell ref="A588:G588"/>
    <mergeCell ref="A589:G589"/>
    <mergeCell ref="A590:G590"/>
    <mergeCell ref="A591:G591"/>
    <mergeCell ref="A592:G592"/>
    <mergeCell ref="A593:G593"/>
    <mergeCell ref="A594:G594"/>
    <mergeCell ref="A595:G595"/>
    <mergeCell ref="A596:G596"/>
    <mergeCell ref="A597:G597"/>
    <mergeCell ref="J601:K601"/>
    <mergeCell ref="J602:K602"/>
    <mergeCell ref="J603:K603"/>
    <mergeCell ref="A606:C609"/>
    <mergeCell ref="D606:K606"/>
    <mergeCell ref="D608:J608"/>
    <mergeCell ref="D609:J609"/>
    <mergeCell ref="A610:B610"/>
    <mergeCell ref="C610:G610"/>
    <mergeCell ref="H610:I610"/>
    <mergeCell ref="B611:C611"/>
    <mergeCell ref="A614:G615"/>
    <mergeCell ref="H614:H615"/>
    <mergeCell ref="I614:I615"/>
    <mergeCell ref="J614:J615"/>
    <mergeCell ref="K614:K615"/>
    <mergeCell ref="A616:G616"/>
    <mergeCell ref="A617:G617"/>
    <mergeCell ref="A618:G618"/>
    <mergeCell ref="A619:G619"/>
    <mergeCell ref="A620:G620"/>
    <mergeCell ref="A621:G621"/>
    <mergeCell ref="A622:G622"/>
    <mergeCell ref="A623:G623"/>
    <mergeCell ref="A624:G624"/>
    <mergeCell ref="A625:G625"/>
    <mergeCell ref="A632:G633"/>
    <mergeCell ref="H632:H633"/>
    <mergeCell ref="I632:I633"/>
    <mergeCell ref="J632:J633"/>
    <mergeCell ref="K632:K633"/>
    <mergeCell ref="A634:G634"/>
    <mergeCell ref="A635:G635"/>
    <mergeCell ref="A636:G636"/>
    <mergeCell ref="A637:G637"/>
    <mergeCell ref="A638:G638"/>
    <mergeCell ref="A639:G639"/>
    <mergeCell ref="A640:G640"/>
    <mergeCell ref="A645:F646"/>
    <mergeCell ref="G645:G646"/>
    <mergeCell ref="H645:H646"/>
    <mergeCell ref="I645:I646"/>
    <mergeCell ref="J645:J646"/>
    <mergeCell ref="K645:K646"/>
    <mergeCell ref="A647:F647"/>
    <mergeCell ref="A648:F648"/>
    <mergeCell ref="A649:F649"/>
    <mergeCell ref="A650:F650"/>
    <mergeCell ref="A651:F651"/>
    <mergeCell ref="A652:F652"/>
    <mergeCell ref="A653:F653"/>
    <mergeCell ref="A654:F654"/>
    <mergeCell ref="A655:F655"/>
    <mergeCell ref="A656:F656"/>
    <mergeCell ref="A661:G662"/>
    <mergeCell ref="H661:H662"/>
    <mergeCell ref="I661:I662"/>
    <mergeCell ref="J661:J662"/>
    <mergeCell ref="K661:K662"/>
    <mergeCell ref="A663:G663"/>
    <mergeCell ref="A664:G664"/>
    <mergeCell ref="A665:G665"/>
    <mergeCell ref="A666:G666"/>
    <mergeCell ref="A667:G667"/>
    <mergeCell ref="A668:G668"/>
    <mergeCell ref="A669:G669"/>
    <mergeCell ref="A670:G670"/>
    <mergeCell ref="A671:G671"/>
    <mergeCell ref="A672:G672"/>
    <mergeCell ref="J676:K676"/>
    <mergeCell ref="J677:K677"/>
    <mergeCell ref="J678:K678"/>
    <mergeCell ref="A681:C684"/>
    <mergeCell ref="D681:K681"/>
    <mergeCell ref="D683:J683"/>
    <mergeCell ref="D684:J684"/>
    <mergeCell ref="A685:B685"/>
    <mergeCell ref="C685:G685"/>
    <mergeCell ref="H685:I685"/>
    <mergeCell ref="B686:C686"/>
    <mergeCell ref="A689:G690"/>
    <mergeCell ref="H689:H690"/>
    <mergeCell ref="I689:I690"/>
    <mergeCell ref="J689:J690"/>
    <mergeCell ref="K689:K690"/>
    <mergeCell ref="A691:G691"/>
    <mergeCell ref="A692:G692"/>
    <mergeCell ref="A693:G693"/>
    <mergeCell ref="A694:G694"/>
    <mergeCell ref="A695:G695"/>
    <mergeCell ref="A696:G696"/>
    <mergeCell ref="A697:G697"/>
    <mergeCell ref="A698:G698"/>
    <mergeCell ref="A699:G699"/>
    <mergeCell ref="A700:G700"/>
    <mergeCell ref="A707:G708"/>
    <mergeCell ref="H707:H708"/>
    <mergeCell ref="I707:I708"/>
    <mergeCell ref="J707:J708"/>
    <mergeCell ref="K707:K708"/>
    <mergeCell ref="A709:G709"/>
    <mergeCell ref="A710:G710"/>
    <mergeCell ref="A711:G711"/>
    <mergeCell ref="A712:G712"/>
    <mergeCell ref="A713:G713"/>
    <mergeCell ref="A714:G714"/>
    <mergeCell ref="A715:G715"/>
    <mergeCell ref="A720:F721"/>
    <mergeCell ref="G720:G721"/>
    <mergeCell ref="H720:H721"/>
    <mergeCell ref="I720:I721"/>
    <mergeCell ref="J720:J721"/>
    <mergeCell ref="K720:K721"/>
    <mergeCell ref="A722:F722"/>
    <mergeCell ref="A723:F723"/>
    <mergeCell ref="A724:F724"/>
    <mergeCell ref="A725:F725"/>
    <mergeCell ref="A726:F726"/>
    <mergeCell ref="A727:F727"/>
    <mergeCell ref="A728:F728"/>
    <mergeCell ref="A729:F729"/>
    <mergeCell ref="A730:F730"/>
    <mergeCell ref="A731:F731"/>
    <mergeCell ref="A736:G737"/>
    <mergeCell ref="H736:H737"/>
    <mergeCell ref="I736:I737"/>
    <mergeCell ref="J736:J737"/>
    <mergeCell ref="K736:K737"/>
    <mergeCell ref="A738:G738"/>
    <mergeCell ref="A739:G739"/>
    <mergeCell ref="A740:G740"/>
    <mergeCell ref="C760:G760"/>
    <mergeCell ref="H760:I760"/>
    <mergeCell ref="B761:C761"/>
    <mergeCell ref="B764:D764"/>
    <mergeCell ref="A741:G741"/>
    <mergeCell ref="A742:G742"/>
    <mergeCell ref="A743:G743"/>
    <mergeCell ref="A744:G744"/>
    <mergeCell ref="A745:G745"/>
    <mergeCell ref="A746:G746"/>
    <mergeCell ref="J764:J765"/>
    <mergeCell ref="A747:G747"/>
    <mergeCell ref="J751:K751"/>
    <mergeCell ref="J752:K752"/>
    <mergeCell ref="J753:K753"/>
    <mergeCell ref="K782:K783"/>
    <mergeCell ref="A760:B760"/>
    <mergeCell ref="K764:K765"/>
    <mergeCell ref="B782:D782"/>
    <mergeCell ref="E782:G783"/>
    <mergeCell ref="H782:H783"/>
    <mergeCell ref="I782:I783"/>
    <mergeCell ref="J782:J783"/>
    <mergeCell ref="E764:G765"/>
    <mergeCell ref="H764:H765"/>
    <mergeCell ref="I764:I765"/>
    <mergeCell ref="K793:K794"/>
    <mergeCell ref="B805:D805"/>
    <mergeCell ref="E805:G806"/>
    <mergeCell ref="H805:H806"/>
    <mergeCell ref="I805:I806"/>
    <mergeCell ref="J805:J806"/>
    <mergeCell ref="K805:K806"/>
    <mergeCell ref="B793:D793"/>
    <mergeCell ref="E793:F794"/>
    <mergeCell ref="G793:G794"/>
    <mergeCell ref="J820:K820"/>
    <mergeCell ref="J821:K821"/>
    <mergeCell ref="J822:K822"/>
    <mergeCell ref="A825:C828"/>
    <mergeCell ref="D825:K825"/>
    <mergeCell ref="D827:J827"/>
    <mergeCell ref="D828:J828"/>
    <mergeCell ref="K851:K852"/>
    <mergeCell ref="A829:B829"/>
    <mergeCell ref="C829:G829"/>
    <mergeCell ref="H829:I829"/>
    <mergeCell ref="B830:C830"/>
    <mergeCell ref="B833:D833"/>
    <mergeCell ref="E833:G834"/>
    <mergeCell ref="H833:H834"/>
    <mergeCell ref="I833:I834"/>
    <mergeCell ref="H793:H794"/>
    <mergeCell ref="I793:I794"/>
    <mergeCell ref="J793:J794"/>
    <mergeCell ref="H862:H863"/>
    <mergeCell ref="I862:I863"/>
    <mergeCell ref="J862:J863"/>
    <mergeCell ref="J833:J834"/>
    <mergeCell ref="K833:K834"/>
    <mergeCell ref="B851:D851"/>
    <mergeCell ref="E851:G852"/>
    <mergeCell ref="H851:H852"/>
    <mergeCell ref="I851:I852"/>
    <mergeCell ref="J851:J852"/>
    <mergeCell ref="K862:K863"/>
    <mergeCell ref="B874:D874"/>
    <mergeCell ref="E874:G875"/>
    <mergeCell ref="H874:H875"/>
    <mergeCell ref="I874:I875"/>
    <mergeCell ref="J874:J875"/>
    <mergeCell ref="K874:K875"/>
    <mergeCell ref="B862:D862"/>
    <mergeCell ref="E862:F863"/>
    <mergeCell ref="G862:G863"/>
    <mergeCell ref="J889:K889"/>
    <mergeCell ref="J890:K890"/>
    <mergeCell ref="J891:K891"/>
    <mergeCell ref="A894:C897"/>
    <mergeCell ref="D894:K894"/>
    <mergeCell ref="D896:J896"/>
    <mergeCell ref="D897:J897"/>
    <mergeCell ref="K920:K921"/>
    <mergeCell ref="A898:B898"/>
    <mergeCell ref="C898:G898"/>
    <mergeCell ref="H898:I898"/>
    <mergeCell ref="B899:C899"/>
    <mergeCell ref="B902:D902"/>
    <mergeCell ref="E902:G903"/>
    <mergeCell ref="H902:H903"/>
    <mergeCell ref="I902:I903"/>
    <mergeCell ref="H931:H932"/>
    <mergeCell ref="I931:I932"/>
    <mergeCell ref="J931:J932"/>
    <mergeCell ref="J902:J903"/>
    <mergeCell ref="K902:K903"/>
    <mergeCell ref="B920:D920"/>
    <mergeCell ref="E920:G921"/>
    <mergeCell ref="H920:H921"/>
    <mergeCell ref="I920:I921"/>
    <mergeCell ref="J920:J921"/>
    <mergeCell ref="K931:K932"/>
    <mergeCell ref="B943:D943"/>
    <mergeCell ref="E943:G944"/>
    <mergeCell ref="H943:H944"/>
    <mergeCell ref="I943:I944"/>
    <mergeCell ref="J943:J944"/>
    <mergeCell ref="K943:K944"/>
    <mergeCell ref="B931:D931"/>
    <mergeCell ref="E931:F932"/>
    <mergeCell ref="G931:G932"/>
    <mergeCell ref="J958:K958"/>
    <mergeCell ref="J959:K959"/>
    <mergeCell ref="J960:K960"/>
    <mergeCell ref="A963:C966"/>
    <mergeCell ref="D963:K963"/>
    <mergeCell ref="D965:J965"/>
    <mergeCell ref="D966:J966"/>
    <mergeCell ref="A967:B967"/>
    <mergeCell ref="C967:G967"/>
    <mergeCell ref="H967:I967"/>
    <mergeCell ref="B1036:C1036"/>
    <mergeCell ref="B1039:D1039"/>
    <mergeCell ref="J1057:J1058"/>
    <mergeCell ref="E1039:G1040"/>
    <mergeCell ref="H1039:H1040"/>
    <mergeCell ref="I1039:I1040"/>
    <mergeCell ref="B968:C968"/>
    <mergeCell ref="B971:D971"/>
    <mergeCell ref="E971:G972"/>
    <mergeCell ref="H971:H972"/>
    <mergeCell ref="I971:I972"/>
    <mergeCell ref="J971:J972"/>
    <mergeCell ref="K971:K972"/>
    <mergeCell ref="K1000:K1001"/>
    <mergeCell ref="B989:D989"/>
    <mergeCell ref="E989:G990"/>
    <mergeCell ref="H989:H990"/>
    <mergeCell ref="I989:I990"/>
    <mergeCell ref="J989:J990"/>
    <mergeCell ref="K989:K990"/>
    <mergeCell ref="I1011:I1012"/>
    <mergeCell ref="J1011:J1012"/>
    <mergeCell ref="G1000:G1001"/>
    <mergeCell ref="H1000:H1001"/>
    <mergeCell ref="I1000:I1001"/>
    <mergeCell ref="J1000:J1001"/>
    <mergeCell ref="K1011:K1012"/>
    <mergeCell ref="B1000:D1000"/>
    <mergeCell ref="E1000:F1001"/>
    <mergeCell ref="G1137:G1138"/>
    <mergeCell ref="H1137:H1138"/>
    <mergeCell ref="I1137:I1138"/>
    <mergeCell ref="J1137:J1138"/>
    <mergeCell ref="H1068:H1069"/>
    <mergeCell ref="I1068:I1069"/>
    <mergeCell ref="J1068:J1069"/>
    <mergeCell ref="J1039:J1040"/>
    <mergeCell ref="J1080:J1081"/>
    <mergeCell ref="K1080:K1081"/>
    <mergeCell ref="B1068:D1068"/>
    <mergeCell ref="E1068:F1069"/>
    <mergeCell ref="G1068:G1069"/>
    <mergeCell ref="K1039:K1040"/>
    <mergeCell ref="B1057:D1057"/>
    <mergeCell ref="E1057:G1058"/>
    <mergeCell ref="H1057:H1058"/>
    <mergeCell ref="I1057:I1058"/>
    <mergeCell ref="J1097:K1097"/>
    <mergeCell ref="A1100:C1103"/>
    <mergeCell ref="D1100:K1100"/>
    <mergeCell ref="D1102:J1102"/>
    <mergeCell ref="D1103:J1103"/>
    <mergeCell ref="K1068:K1069"/>
    <mergeCell ref="B1080:D1080"/>
    <mergeCell ref="E1080:G1081"/>
    <mergeCell ref="H1080:H1081"/>
    <mergeCell ref="I1080:I1081"/>
    <mergeCell ref="K1057:K1058"/>
    <mergeCell ref="J345:J346"/>
    <mergeCell ref="K345:K346"/>
    <mergeCell ref="B363:D363"/>
    <mergeCell ref="E363:G364"/>
    <mergeCell ref="A1104:B1104"/>
    <mergeCell ref="C1104:G1104"/>
    <mergeCell ref="H1104:I1104"/>
    <mergeCell ref="B1105:C1105"/>
    <mergeCell ref="B1108:D1108"/>
    <mergeCell ref="E1108:G1109"/>
    <mergeCell ref="H1108:H1109"/>
    <mergeCell ref="I1108:I1109"/>
    <mergeCell ref="B1126:D1126"/>
    <mergeCell ref="E1126:G1127"/>
    <mergeCell ref="H1126:H1127"/>
    <mergeCell ref="I1126:I1127"/>
    <mergeCell ref="J1126:J1127"/>
    <mergeCell ref="K1126:K1127"/>
    <mergeCell ref="J1026:K1026"/>
    <mergeCell ref="J1027:K1027"/>
    <mergeCell ref="J1028:K1028"/>
    <mergeCell ref="E1003:F1003"/>
    <mergeCell ref="B1011:D1011"/>
    <mergeCell ref="E1011:G1012"/>
    <mergeCell ref="H1011:H1012"/>
    <mergeCell ref="A1031:C1034"/>
    <mergeCell ref="D1031:K1031"/>
    <mergeCell ref="D1033:J1033"/>
    <mergeCell ref="D1034:J1034"/>
    <mergeCell ref="A1035:B1035"/>
    <mergeCell ref="C1035:G1035"/>
    <mergeCell ref="H1035:I1035"/>
    <mergeCell ref="B9:D9"/>
    <mergeCell ref="E9:G10"/>
    <mergeCell ref="B27:D27"/>
    <mergeCell ref="E27:G28"/>
    <mergeCell ref="B38:D38"/>
    <mergeCell ref="E38:G39"/>
    <mergeCell ref="I38:I39"/>
    <mergeCell ref="J38:J39"/>
    <mergeCell ref="K38:K39"/>
    <mergeCell ref="J54:K54"/>
    <mergeCell ref="J55:K55"/>
    <mergeCell ref="H38:H39"/>
    <mergeCell ref="A337:C340"/>
    <mergeCell ref="D337:K337"/>
    <mergeCell ref="D339:J339"/>
    <mergeCell ref="D340:J340"/>
    <mergeCell ref="J332:K332"/>
    <mergeCell ref="J333:K333"/>
    <mergeCell ref="J334:K334"/>
    <mergeCell ref="B305:D305"/>
    <mergeCell ref="B294:D294"/>
    <mergeCell ref="E294:G295"/>
    <mergeCell ref="H294:H295"/>
    <mergeCell ref="I294:I295"/>
    <mergeCell ref="J294:J295"/>
    <mergeCell ref="K294:K295"/>
    <mergeCell ref="E305:F306"/>
    <mergeCell ref="G305:G306"/>
    <mergeCell ref="H305:H306"/>
    <mergeCell ref="I305:I306"/>
    <mergeCell ref="J305:J306"/>
    <mergeCell ref="J276:J277"/>
    <mergeCell ref="H1259:H1260"/>
    <mergeCell ref="I1259:I1260"/>
    <mergeCell ref="J1259:J1260"/>
    <mergeCell ref="K1259:K1260"/>
    <mergeCell ref="H363:H364"/>
    <mergeCell ref="I363:I364"/>
    <mergeCell ref="J363:J364"/>
    <mergeCell ref="K363:K364"/>
    <mergeCell ref="B374:D374"/>
    <mergeCell ref="E374:G375"/>
    <mergeCell ref="H374:H375"/>
    <mergeCell ref="I374:I375"/>
    <mergeCell ref="J374:J375"/>
    <mergeCell ref="K374:K375"/>
    <mergeCell ref="J390:K390"/>
    <mergeCell ref="J391:K391"/>
    <mergeCell ref="J1164:K1164"/>
    <mergeCell ref="J1165:K1165"/>
    <mergeCell ref="J1166:K1166"/>
    <mergeCell ref="K1137:K1138"/>
    <mergeCell ref="J1108:J1109"/>
    <mergeCell ref="K1108:K1109"/>
    <mergeCell ref="J1095:K1095"/>
    <mergeCell ref="J1096:K1096"/>
    <mergeCell ref="B1149:D1149"/>
    <mergeCell ref="E1149:G1150"/>
    <mergeCell ref="H1149:H1150"/>
    <mergeCell ref="I1149:I1150"/>
    <mergeCell ref="J1149:J1150"/>
    <mergeCell ref="K1149:K1150"/>
    <mergeCell ref="B1137:D1137"/>
    <mergeCell ref="E1137:F1138"/>
    <mergeCell ref="I1281:I1282"/>
    <mergeCell ref="J1281:J1282"/>
    <mergeCell ref="K1281:K1282"/>
    <mergeCell ref="B1270:D1270"/>
    <mergeCell ref="E1270:F1271"/>
    <mergeCell ref="G1270:G1271"/>
    <mergeCell ref="H1270:H1271"/>
    <mergeCell ref="I1270:I1271"/>
    <mergeCell ref="J1270:J1271"/>
    <mergeCell ref="J1296:K1296"/>
    <mergeCell ref="J1297:K1297"/>
    <mergeCell ref="J1298:K1298"/>
    <mergeCell ref="A1206:F1206"/>
    <mergeCell ref="A1272:F1272"/>
    <mergeCell ref="K1270:K1271"/>
    <mergeCell ref="E1273:F1273"/>
    <mergeCell ref="B1281:D1281"/>
    <mergeCell ref="E1281:G1282"/>
    <mergeCell ref="H1281:H1282"/>
    <mergeCell ref="D1236:J1236"/>
    <mergeCell ref="A1237:B1237"/>
    <mergeCell ref="C1237:G1237"/>
    <mergeCell ref="H1237:I1237"/>
    <mergeCell ref="B1238:C1238"/>
    <mergeCell ref="B1241:D1241"/>
    <mergeCell ref="E1241:G1242"/>
    <mergeCell ref="H1241:H1242"/>
    <mergeCell ref="I1241:I1242"/>
    <mergeCell ref="J1241:J1242"/>
    <mergeCell ref="K1241:K1242"/>
    <mergeCell ref="B1259:D1259"/>
    <mergeCell ref="E1259:G1260"/>
    <mergeCell ref="A1299:C1302"/>
    <mergeCell ref="D1299:K1299"/>
    <mergeCell ref="D1301:J1301"/>
    <mergeCell ref="D1302:J1302"/>
    <mergeCell ref="A1303:B1303"/>
    <mergeCell ref="C1303:G1303"/>
    <mergeCell ref="H1303:I1303"/>
    <mergeCell ref="B1304:C1304"/>
    <mergeCell ref="B1307:D1307"/>
    <mergeCell ref="E1307:G1308"/>
    <mergeCell ref="H1307:H1308"/>
    <mergeCell ref="I1307:I1308"/>
    <mergeCell ref="J1307:J1308"/>
    <mergeCell ref="K1307:K1308"/>
    <mergeCell ref="B1325:D1325"/>
    <mergeCell ref="E1325:G1326"/>
    <mergeCell ref="H1325:H1326"/>
    <mergeCell ref="I1325:I1326"/>
    <mergeCell ref="J1325:J1326"/>
    <mergeCell ref="K1325:K1326"/>
    <mergeCell ref="B1336:D1336"/>
    <mergeCell ref="E1336:F1337"/>
    <mergeCell ref="G1336:G1337"/>
    <mergeCell ref="H1336:H1337"/>
    <mergeCell ref="I1336:I1337"/>
    <mergeCell ref="J1336:J1337"/>
    <mergeCell ref="J1363:K1363"/>
    <mergeCell ref="J1364:K1364"/>
    <mergeCell ref="J1365:K1365"/>
    <mergeCell ref="K1336:K1337"/>
    <mergeCell ref="B1348:D1348"/>
    <mergeCell ref="E1348:G1349"/>
    <mergeCell ref="H1348:H1349"/>
    <mergeCell ref="I1348:I1349"/>
    <mergeCell ref="J1348:J1349"/>
    <mergeCell ref="K1348:K1349"/>
    <mergeCell ref="A2725:C2728"/>
    <mergeCell ref="D2725:K2725"/>
    <mergeCell ref="D2727:J2727"/>
    <mergeCell ref="D2728:J2728"/>
    <mergeCell ref="B2706:D2706"/>
    <mergeCell ref="E2706:G2707"/>
    <mergeCell ref="H2706:H2707"/>
    <mergeCell ref="I2706:I2707"/>
    <mergeCell ref="J2706:J2707"/>
    <mergeCell ref="K2706:K2707"/>
    <mergeCell ref="B2694:D2694"/>
    <mergeCell ref="E2694:F2695"/>
    <mergeCell ref="G2694:G2695"/>
    <mergeCell ref="J2721:K2721"/>
    <mergeCell ref="J2722:K2722"/>
    <mergeCell ref="J2723:K2723"/>
    <mergeCell ref="A2729:B2729"/>
    <mergeCell ref="C2729:G2729"/>
    <mergeCell ref="H2729:I2729"/>
    <mergeCell ref="B2730:C2730"/>
    <mergeCell ref="B2733:D2733"/>
    <mergeCell ref="E2733:G2734"/>
    <mergeCell ref="H2733:H2734"/>
    <mergeCell ref="I2733:I2734"/>
    <mergeCell ref="J2733:J2734"/>
    <mergeCell ref="H2762:H2763"/>
    <mergeCell ref="I2762:I2763"/>
    <mergeCell ref="J2762:J2763"/>
    <mergeCell ref="K2733:K2734"/>
    <mergeCell ref="B2751:D2751"/>
    <mergeCell ref="E2751:G2752"/>
    <mergeCell ref="H2751:H2752"/>
    <mergeCell ref="I2751:I2752"/>
    <mergeCell ref="J2751:J2752"/>
    <mergeCell ref="K2751:K2752"/>
    <mergeCell ref="K2762:K2763"/>
    <mergeCell ref="B2774:D2774"/>
    <mergeCell ref="E2774:G2775"/>
    <mergeCell ref="H2774:H2775"/>
    <mergeCell ref="I2774:I2775"/>
    <mergeCell ref="J2774:J2775"/>
    <mergeCell ref="K2774:K2775"/>
    <mergeCell ref="B2762:D2762"/>
    <mergeCell ref="E2762:F2763"/>
    <mergeCell ref="G2762:G2763"/>
    <mergeCell ref="J2789:K2789"/>
    <mergeCell ref="J2790:K2790"/>
    <mergeCell ref="J2791:K2791"/>
    <mergeCell ref="A2793:C2796"/>
    <mergeCell ref="D2793:K2793"/>
    <mergeCell ref="D2795:J2795"/>
    <mergeCell ref="D2796:J2796"/>
    <mergeCell ref="K2819:K2820"/>
    <mergeCell ref="A2797:B2797"/>
    <mergeCell ref="C2797:G2797"/>
    <mergeCell ref="H2797:I2797"/>
    <mergeCell ref="B2798:C2798"/>
    <mergeCell ref="B2801:D2801"/>
    <mergeCell ref="E2801:G2802"/>
    <mergeCell ref="H2801:H2802"/>
    <mergeCell ref="I2801:I2802"/>
    <mergeCell ref="H2830:H2831"/>
    <mergeCell ref="I2830:I2831"/>
    <mergeCell ref="J2830:J2831"/>
    <mergeCell ref="J2801:J2802"/>
    <mergeCell ref="K2801:K2802"/>
    <mergeCell ref="B2819:D2819"/>
    <mergeCell ref="E2819:G2820"/>
    <mergeCell ref="H2819:H2820"/>
    <mergeCell ref="I2819:I2820"/>
    <mergeCell ref="J2819:J2820"/>
    <mergeCell ref="K2830:K2831"/>
    <mergeCell ref="B2842:D2842"/>
    <mergeCell ref="E2842:G2843"/>
    <mergeCell ref="H2842:H2843"/>
    <mergeCell ref="I2842:I2843"/>
    <mergeCell ref="J2842:J2843"/>
    <mergeCell ref="K2842:K2843"/>
    <mergeCell ref="B2830:D2830"/>
    <mergeCell ref="E2830:F2831"/>
    <mergeCell ref="G2830:G2831"/>
    <mergeCell ref="J2857:K2857"/>
    <mergeCell ref="J2858:K2858"/>
    <mergeCell ref="J2859:K2859"/>
    <mergeCell ref="A2861:C2864"/>
    <mergeCell ref="D2861:K2861"/>
    <mergeCell ref="D2863:J2863"/>
    <mergeCell ref="D2864:J2864"/>
    <mergeCell ref="K2887:K2888"/>
    <mergeCell ref="A2865:B2865"/>
    <mergeCell ref="C2865:G2865"/>
    <mergeCell ref="H2865:I2865"/>
    <mergeCell ref="B2866:C2866"/>
    <mergeCell ref="B2869:D2869"/>
    <mergeCell ref="E2869:G2870"/>
    <mergeCell ref="H2869:H2870"/>
    <mergeCell ref="I2869:I2870"/>
    <mergeCell ref="H2898:H2899"/>
    <mergeCell ref="I2898:I2899"/>
    <mergeCell ref="J2898:J2899"/>
    <mergeCell ref="J2869:J2870"/>
    <mergeCell ref="K2869:K2870"/>
    <mergeCell ref="B2887:D2887"/>
    <mergeCell ref="E2887:G2888"/>
    <mergeCell ref="H2887:H2888"/>
    <mergeCell ref="I2887:I2888"/>
    <mergeCell ref="J2887:J2888"/>
    <mergeCell ref="K2898:K2899"/>
    <mergeCell ref="B2910:D2910"/>
    <mergeCell ref="E2910:G2911"/>
    <mergeCell ref="H2910:H2911"/>
    <mergeCell ref="I2910:I2911"/>
    <mergeCell ref="J2910:J2911"/>
    <mergeCell ref="K2910:K2911"/>
    <mergeCell ref="B2898:D2898"/>
    <mergeCell ref="E2898:F2899"/>
    <mergeCell ref="G2898:G2899"/>
    <mergeCell ref="J2925:K2925"/>
    <mergeCell ref="J2926:K2926"/>
    <mergeCell ref="J2927:K2927"/>
    <mergeCell ref="A2929:C2932"/>
    <mergeCell ref="D2929:K2929"/>
    <mergeCell ref="D2931:J2931"/>
    <mergeCell ref="D2932:J2932"/>
    <mergeCell ref="A2933:B2933"/>
    <mergeCell ref="C2933:G2933"/>
    <mergeCell ref="H2933:I2933"/>
    <mergeCell ref="B2934:C2934"/>
    <mergeCell ref="B2937:D2937"/>
    <mergeCell ref="E2937:G2938"/>
    <mergeCell ref="H2937:H2938"/>
    <mergeCell ref="I2937:I2938"/>
    <mergeCell ref="J2937:J2938"/>
    <mergeCell ref="K2937:K2938"/>
    <mergeCell ref="B2955:D2955"/>
    <mergeCell ref="E2955:G2956"/>
    <mergeCell ref="H2955:H2956"/>
    <mergeCell ref="I2955:I2956"/>
    <mergeCell ref="J2955:J2956"/>
    <mergeCell ref="K2955:K2956"/>
    <mergeCell ref="B2966:D2966"/>
    <mergeCell ref="E2966:F2967"/>
    <mergeCell ref="G2966:G2967"/>
    <mergeCell ref="H2966:H2967"/>
    <mergeCell ref="I2966:I2967"/>
    <mergeCell ref="J2966:J2967"/>
    <mergeCell ref="F2934:J2934"/>
    <mergeCell ref="J2993:K2993"/>
    <mergeCell ref="J2994:K2994"/>
    <mergeCell ref="J2995:K2995"/>
    <mergeCell ref="K2966:K2967"/>
    <mergeCell ref="B2978:D2978"/>
    <mergeCell ref="E2978:G2979"/>
    <mergeCell ref="H2978:H2979"/>
    <mergeCell ref="I2978:I2979"/>
    <mergeCell ref="J2978:J2979"/>
    <mergeCell ref="K2978:K2979"/>
    <mergeCell ref="B3159:D3159"/>
    <mergeCell ref="E3159:G3160"/>
    <mergeCell ref="H3159:H3160"/>
    <mergeCell ref="I3159:I3160"/>
    <mergeCell ref="J3159:J3160"/>
    <mergeCell ref="K3159:K3160"/>
    <mergeCell ref="B3170:D3170"/>
    <mergeCell ref="E3170:F3171"/>
    <mergeCell ref="G3170:G3171"/>
    <mergeCell ref="H3170:H3171"/>
    <mergeCell ref="I3170:I3171"/>
    <mergeCell ref="J3170:J3171"/>
    <mergeCell ref="C3001:G3001"/>
    <mergeCell ref="H3001:I3001"/>
    <mergeCell ref="B3002:C3002"/>
    <mergeCell ref="B3005:D3005"/>
    <mergeCell ref="E3005:G3006"/>
    <mergeCell ref="H3005:H3006"/>
    <mergeCell ref="I3005:I3006"/>
    <mergeCell ref="J3130:K3130"/>
    <mergeCell ref="E3106:G3106"/>
    <mergeCell ref="E3107:G3107"/>
    <mergeCell ref="B3182:D3182"/>
    <mergeCell ref="E3182:G3183"/>
    <mergeCell ref="H3182:H3183"/>
    <mergeCell ref="I3182:I3183"/>
    <mergeCell ref="J3182:J3183"/>
    <mergeCell ref="K3170:K3171"/>
    <mergeCell ref="E3172:G3172"/>
    <mergeCell ref="E3173:G3173"/>
    <mergeCell ref="E3174:G3174"/>
    <mergeCell ref="E3175:G3175"/>
    <mergeCell ref="K3182:K3183"/>
    <mergeCell ref="J3197:K3197"/>
    <mergeCell ref="J3198:K3198"/>
    <mergeCell ref="J3199:K3199"/>
    <mergeCell ref="E3143:G3143"/>
    <mergeCell ref="E3177:G3177"/>
    <mergeCell ref="E3176:G3176"/>
  </mergeCells>
  <phoneticPr fontId="10" type="noConversion"/>
  <pageMargins left="0.59055118110236227" right="0.59055118110236227" top="0.78740157480314965" bottom="0.59055118110236227" header="0" footer="0"/>
  <pageSetup scale="53" orientation="portrait" horizontalDpi="300" verticalDpi="300" r:id="rId1"/>
  <headerFooter alignWithMargins="0">
    <oddFooter xml:space="preserve">&amp;R&amp;"Tahoma,Negrita"&amp;8NOMBRE ARCHIVO&amp;"Tahoma,Normal"
&amp;F
</oddFooter>
  </headerFooter>
  <rowBreaks count="46" manualBreakCount="46">
    <brk id="56" max="16383" man="1"/>
    <brk id="131" max="16383" man="1"/>
    <brk id="199" max="16383" man="1"/>
    <brk id="267" max="16383" man="1"/>
    <brk id="336" max="16383" man="1"/>
    <brk id="395" max="16383" man="1"/>
    <brk id="462" max="16383" man="1"/>
    <brk id="530" max="16383" man="1"/>
    <brk id="605" max="16383" man="1"/>
    <brk id="680" max="16383" man="1"/>
    <brk id="755" max="16383" man="1"/>
    <brk id="824" max="16383" man="1"/>
    <brk id="893" max="16383" man="1"/>
    <brk id="962" max="16383" man="1"/>
    <brk id="1030" max="16383" man="1"/>
    <brk id="1099" max="16383" man="1"/>
    <brk id="1166" max="16383" man="1"/>
    <brk id="1232" max="16383" man="1"/>
    <brk id="1298" max="16383" man="1"/>
    <brk id="1366" max="10" man="1"/>
    <brk id="1433" max="10" man="1"/>
    <brk id="1500" max="10" man="1"/>
    <brk id="1567" max="10" man="1"/>
    <brk id="1634" max="10" man="1"/>
    <brk id="1702" max="10" man="1"/>
    <brk id="1770" max="10" man="1"/>
    <brk id="1838" max="10" man="1"/>
    <brk id="1906" max="10" man="1"/>
    <brk id="1974" max="10" man="1"/>
    <brk id="2043" max="10" man="1"/>
    <brk id="2112" max="10" man="1"/>
    <brk id="2180" max="10" man="1"/>
    <brk id="2248" max="10" man="1"/>
    <brk id="2316" max="10" man="1"/>
    <brk id="2384" max="10" man="1"/>
    <brk id="2452" max="10" man="1"/>
    <brk id="2520" max="10" man="1"/>
    <brk id="2588" max="10" man="1"/>
    <brk id="2656" max="10" man="1"/>
    <brk id="2724" max="10" man="1"/>
    <brk id="2792" max="10" man="1"/>
    <brk id="2860" max="10" man="1"/>
    <brk id="2928" max="10" man="1"/>
    <brk id="2996" max="10" man="1"/>
    <brk id="3064" max="10" man="1"/>
    <brk id="3132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K160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1.3</v>
      </c>
      <c r="C6" s="794"/>
      <c r="D6" s="112" t="s">
        <v>5</v>
      </c>
      <c r="E6" s="114"/>
      <c r="F6" s="115" t="s">
        <v>532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44640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156" spans="1:1">
      <c r="A156">
        <f>A155+1</f>
        <v>1</v>
      </c>
    </row>
    <row r="160" spans="1:1">
      <c r="A160">
        <f>A157+1</f>
        <v>1</v>
      </c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topLeftCell="A25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+'CH2,2'!D4:J4</f>
        <v>SAN JOSE DE LOS CHORROS</v>
      </c>
      <c r="E4" s="645"/>
      <c r="F4" s="645"/>
      <c r="G4" s="645"/>
      <c r="H4" s="645"/>
      <c r="I4" s="645"/>
      <c r="J4" s="646"/>
      <c r="K4" s="439">
        <f>+'CH2,2'!K4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2.2999999999999998</v>
      </c>
      <c r="C6" s="794"/>
      <c r="D6" s="112" t="s">
        <v>5</v>
      </c>
      <c r="E6" s="114"/>
      <c r="F6" s="384" t="str">
        <f>+Resumen!B154</f>
        <v>Excavacion en tierra h &gt; a 5,00 m</v>
      </c>
      <c r="G6" s="114"/>
      <c r="H6" s="114"/>
      <c r="I6" s="114"/>
      <c r="J6" s="116"/>
      <c r="K6" s="180" t="str">
        <f>+Resumen!C154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>IF(A11="","",VLOOKUP(A11,MATERIALES1,2,FALSE))</f>
        <v/>
      </c>
      <c r="I11" s="363"/>
      <c r="J11" s="217" t="str">
        <f t="shared" ref="J11:J20" si="0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1">IF(A12="","",VLOOKUP(A12,MATERIALES1,2,FALSE))</f>
        <v/>
      </c>
      <c r="I12" s="372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1"/>
        <v/>
      </c>
      <c r="I13" s="372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1"/>
        <v/>
      </c>
      <c r="I14" s="372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0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si="3"/>
        <v>HOR</v>
      </c>
      <c r="I30" s="372">
        <v>0.4</v>
      </c>
      <c r="J30" s="217">
        <f t="shared" si="4"/>
        <v>71210</v>
      </c>
      <c r="K30" s="129">
        <f t="shared" ref="K30:K35" si="5">IF(A30="","",I30*J30)</f>
        <v>28484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30984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30980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1.2</v>
      </c>
      <c r="J58" s="217">
        <f t="shared" ref="J58:J67" si="11">IF(A58="","",VLOOKUP(A58,M.OBRA1,3,FALSE))</f>
        <v>6036</v>
      </c>
      <c r="K58" s="225">
        <f>IF(A58="","",I58*J58)</f>
        <v>7243.2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1.2</v>
      </c>
      <c r="J59" s="217">
        <f t="shared" si="11"/>
        <v>4311</v>
      </c>
      <c r="K59" s="225">
        <f t="shared" ref="K59:K67" si="12">IF(A59="","",I59*J59)</f>
        <v>5173.2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12416.4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12420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43400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15189.999999999998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58590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scale="70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topLeftCell="A19" zoomScale="80" zoomScaleNormal="100" zoomScaleSheetLayoutView="8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2,3'!D4:J4</f>
        <v>SAN JOSE DE LOS CHORROS</v>
      </c>
      <c r="E4" s="645"/>
      <c r="F4" s="645"/>
      <c r="G4" s="645"/>
      <c r="H4" s="645"/>
      <c r="I4" s="645"/>
      <c r="J4" s="646"/>
      <c r="K4" s="439">
        <f>+'CH 2,3'!K4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2.4</v>
      </c>
      <c r="C6" s="794"/>
      <c r="D6" s="112" t="s">
        <v>5</v>
      </c>
      <c r="E6" s="114"/>
      <c r="F6" s="115" t="str">
        <f>+Resumen!B155</f>
        <v>Conformacion y compactacion de relleno en material comun</v>
      </c>
      <c r="G6" s="114"/>
      <c r="H6" s="114"/>
      <c r="I6" s="114"/>
      <c r="J6" s="116"/>
      <c r="K6" s="180" t="str">
        <f>+Resumen!C155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/>
      </c>
      <c r="I11" s="36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si="0"/>
        <v/>
      </c>
      <c r="I12" s="37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67" t="str">
        <f>IF(A58="","",VLOOKUP(A58,M.OBRA1,2,FALSE))</f>
        <v>HH</v>
      </c>
      <c r="I58" s="37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67"/>
      <c r="I59" s="37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ref="H60:H67" si="10">IF(A60="","",VLOOKUP(A60,M.OBRA1,2,FALSE))</f>
        <v/>
      </c>
      <c r="I60" s="37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6650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25650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A67 IW58:IW67 SS58:SS67 ACO58:ACO67 AMK58:AMK67 AWG58:AWG67 BGC58:BGC67 BPY58:BPY67 BZU58:BZU67 CJQ58:CJQ67 CTM58:CTM67 DDI58:DDI67 DNE58:DNE67 DXA58:DXA67 EGW58:EGW67 EQS58:EQS67 FAO58:FAO67 FKK58:FKK67 FUG58:FUG67 GEC58:GEC67 GNY58:GNY67 GXU58:GXU67 HHQ58:HHQ67 HRM58:HRM67 IBI58:IBI67 ILE58:ILE67 IVA58:IVA67 JEW58:JEW67 JOS58:JOS67 JYO58:JYO67 KIK58:KIK67 KSG58:KSG67 LCC58:LCC67 LLY58:LLY67 LVU58:LVU67 MFQ58:MFQ67 MPM58:MPM67 MZI58:MZI67 NJE58:NJE67 NTA58:NTA67 OCW58:OCW67 OMS58:OMS67 OWO58:OWO67 PGK58:PGK67 PQG58:PQG67 QAC58:QAC67 QJY58:QJY67 QTU58:QTU67 RDQ58:RDQ67 RNM58:RNM67 RXI58:RXI67 SHE58:SHE67 SRA58:SRA67 TAW58:TAW67 TKS58:TKS67 TUO58:TUO67 UEK58:UEK67 UOG58:UOG67 UYC58:UYC67 VHY58:VHY67 VRU58:VRU67 WBQ58:WBQ67 WLM58:WLM67 WVI58:WVI67 A65594:A65603 IW65594:IW65603 SS65594:SS65603 ACO65594:ACO65603 AMK65594:AMK65603 AWG65594:AWG65603 BGC65594:BGC65603 BPY65594:BPY65603 BZU65594:BZU65603 CJQ65594:CJQ65603 CTM65594:CTM65603 DDI65594:DDI65603 DNE65594:DNE65603 DXA65594:DXA65603 EGW65594:EGW65603 EQS65594:EQS65603 FAO65594:FAO65603 FKK65594:FKK65603 FUG65594:FUG65603 GEC65594:GEC65603 GNY65594:GNY65603 GXU65594:GXU65603 HHQ65594:HHQ65603 HRM65594:HRM65603 IBI65594:IBI65603 ILE65594:ILE65603 IVA65594:IVA65603 JEW65594:JEW65603 JOS65594:JOS65603 JYO65594:JYO65603 KIK65594:KIK65603 KSG65594:KSG65603 LCC65594:LCC65603 LLY65594:LLY65603 LVU65594:LVU65603 MFQ65594:MFQ65603 MPM65594:MPM65603 MZI65594:MZI65603 NJE65594:NJE65603 NTA65594:NTA65603 OCW65594:OCW65603 OMS65594:OMS65603 OWO65594:OWO65603 PGK65594:PGK65603 PQG65594:PQG65603 QAC65594:QAC65603 QJY65594:QJY65603 QTU65594:QTU65603 RDQ65594:RDQ65603 RNM65594:RNM65603 RXI65594:RXI65603 SHE65594:SHE65603 SRA65594:SRA65603 TAW65594:TAW65603 TKS65594:TKS65603 TUO65594:TUO65603 UEK65594:UEK65603 UOG65594:UOG65603 UYC65594:UYC65603 VHY65594:VHY65603 VRU65594:VRU65603 WBQ65594:WBQ65603 WLM65594:WLM65603 WVI65594:WVI65603 A131130:A131139 IW131130:IW131139 SS131130:SS131139 ACO131130:ACO131139 AMK131130:AMK131139 AWG131130:AWG131139 BGC131130:BGC131139 BPY131130:BPY131139 BZU131130:BZU131139 CJQ131130:CJQ131139 CTM131130:CTM131139 DDI131130:DDI131139 DNE131130:DNE131139 DXA131130:DXA131139 EGW131130:EGW131139 EQS131130:EQS131139 FAO131130:FAO131139 FKK131130:FKK131139 FUG131130:FUG131139 GEC131130:GEC131139 GNY131130:GNY131139 GXU131130:GXU131139 HHQ131130:HHQ131139 HRM131130:HRM131139 IBI131130:IBI131139 ILE131130:ILE131139 IVA131130:IVA131139 JEW131130:JEW131139 JOS131130:JOS131139 JYO131130:JYO131139 KIK131130:KIK131139 KSG131130:KSG131139 LCC131130:LCC131139 LLY131130:LLY131139 LVU131130:LVU131139 MFQ131130:MFQ131139 MPM131130:MPM131139 MZI131130:MZI131139 NJE131130:NJE131139 NTA131130:NTA131139 OCW131130:OCW131139 OMS131130:OMS131139 OWO131130:OWO131139 PGK131130:PGK131139 PQG131130:PQG131139 QAC131130:QAC131139 QJY131130:QJY131139 QTU131130:QTU131139 RDQ131130:RDQ131139 RNM131130:RNM131139 RXI131130:RXI131139 SHE131130:SHE131139 SRA131130:SRA131139 TAW131130:TAW131139 TKS131130:TKS131139 TUO131130:TUO131139 UEK131130:UEK131139 UOG131130:UOG131139 UYC131130:UYC131139 VHY131130:VHY131139 VRU131130:VRU131139 WBQ131130:WBQ131139 WLM131130:WLM131139 WVI131130:WVI131139 A196666:A196675 IW196666:IW196675 SS196666:SS196675 ACO196666:ACO196675 AMK196666:AMK196675 AWG196666:AWG196675 BGC196666:BGC196675 BPY196666:BPY196675 BZU196666:BZU196675 CJQ196666:CJQ196675 CTM196666:CTM196675 DDI196666:DDI196675 DNE196666:DNE196675 DXA196666:DXA196675 EGW196666:EGW196675 EQS196666:EQS196675 FAO196666:FAO196675 FKK196666:FKK196675 FUG196666:FUG196675 GEC196666:GEC196675 GNY196666:GNY196675 GXU196666:GXU196675 HHQ196666:HHQ196675 HRM196666:HRM196675 IBI196666:IBI196675 ILE196666:ILE196675 IVA196666:IVA196675 JEW196666:JEW196675 JOS196666:JOS196675 JYO196666:JYO196675 KIK196666:KIK196675 KSG196666:KSG196675 LCC196666:LCC196675 LLY196666:LLY196675 LVU196666:LVU196675 MFQ196666:MFQ196675 MPM196666:MPM196675 MZI196666:MZI196675 NJE196666:NJE196675 NTA196666:NTA196675 OCW196666:OCW196675 OMS196666:OMS196675 OWO196666:OWO196675 PGK196666:PGK196675 PQG196666:PQG196675 QAC196666:QAC196675 QJY196666:QJY196675 QTU196666:QTU196675 RDQ196666:RDQ196675 RNM196666:RNM196675 RXI196666:RXI196675 SHE196666:SHE196675 SRA196666:SRA196675 TAW196666:TAW196675 TKS196666:TKS196675 TUO196666:TUO196675 UEK196666:UEK196675 UOG196666:UOG196675 UYC196666:UYC196675 VHY196666:VHY196675 VRU196666:VRU196675 WBQ196666:WBQ196675 WLM196666:WLM196675 WVI196666:WVI196675 A262202:A262211 IW262202:IW262211 SS262202:SS262211 ACO262202:ACO262211 AMK262202:AMK262211 AWG262202:AWG262211 BGC262202:BGC262211 BPY262202:BPY262211 BZU262202:BZU262211 CJQ262202:CJQ262211 CTM262202:CTM262211 DDI262202:DDI262211 DNE262202:DNE262211 DXA262202:DXA262211 EGW262202:EGW262211 EQS262202:EQS262211 FAO262202:FAO262211 FKK262202:FKK262211 FUG262202:FUG262211 GEC262202:GEC262211 GNY262202:GNY262211 GXU262202:GXU262211 HHQ262202:HHQ262211 HRM262202:HRM262211 IBI262202:IBI262211 ILE262202:ILE262211 IVA262202:IVA262211 JEW262202:JEW262211 JOS262202:JOS262211 JYO262202:JYO262211 KIK262202:KIK262211 KSG262202:KSG262211 LCC262202:LCC262211 LLY262202:LLY262211 LVU262202:LVU262211 MFQ262202:MFQ262211 MPM262202:MPM262211 MZI262202:MZI262211 NJE262202:NJE262211 NTA262202:NTA262211 OCW262202:OCW262211 OMS262202:OMS262211 OWO262202:OWO262211 PGK262202:PGK262211 PQG262202:PQG262211 QAC262202:QAC262211 QJY262202:QJY262211 QTU262202:QTU262211 RDQ262202:RDQ262211 RNM262202:RNM262211 RXI262202:RXI262211 SHE262202:SHE262211 SRA262202:SRA262211 TAW262202:TAW262211 TKS262202:TKS262211 TUO262202:TUO262211 UEK262202:UEK262211 UOG262202:UOG262211 UYC262202:UYC262211 VHY262202:VHY262211 VRU262202:VRU262211 WBQ262202:WBQ262211 WLM262202:WLM262211 WVI262202:WVI262211 A327738:A327747 IW327738:IW327747 SS327738:SS327747 ACO327738:ACO327747 AMK327738:AMK327747 AWG327738:AWG327747 BGC327738:BGC327747 BPY327738:BPY327747 BZU327738:BZU327747 CJQ327738:CJQ327747 CTM327738:CTM327747 DDI327738:DDI327747 DNE327738:DNE327747 DXA327738:DXA327747 EGW327738:EGW327747 EQS327738:EQS327747 FAO327738:FAO327747 FKK327738:FKK327747 FUG327738:FUG327747 GEC327738:GEC327747 GNY327738:GNY327747 GXU327738:GXU327747 HHQ327738:HHQ327747 HRM327738:HRM327747 IBI327738:IBI327747 ILE327738:ILE327747 IVA327738:IVA327747 JEW327738:JEW327747 JOS327738:JOS327747 JYO327738:JYO327747 KIK327738:KIK327747 KSG327738:KSG327747 LCC327738:LCC327747 LLY327738:LLY327747 LVU327738:LVU327747 MFQ327738:MFQ327747 MPM327738:MPM327747 MZI327738:MZI327747 NJE327738:NJE327747 NTA327738:NTA327747 OCW327738:OCW327747 OMS327738:OMS327747 OWO327738:OWO327747 PGK327738:PGK327747 PQG327738:PQG327747 QAC327738:QAC327747 QJY327738:QJY327747 QTU327738:QTU327747 RDQ327738:RDQ327747 RNM327738:RNM327747 RXI327738:RXI327747 SHE327738:SHE327747 SRA327738:SRA327747 TAW327738:TAW327747 TKS327738:TKS327747 TUO327738:TUO327747 UEK327738:UEK327747 UOG327738:UOG327747 UYC327738:UYC327747 VHY327738:VHY327747 VRU327738:VRU327747 WBQ327738:WBQ327747 WLM327738:WLM327747 WVI327738:WVI327747 A393274:A393283 IW393274:IW393283 SS393274:SS393283 ACO393274:ACO393283 AMK393274:AMK393283 AWG393274:AWG393283 BGC393274:BGC393283 BPY393274:BPY393283 BZU393274:BZU393283 CJQ393274:CJQ393283 CTM393274:CTM393283 DDI393274:DDI393283 DNE393274:DNE393283 DXA393274:DXA393283 EGW393274:EGW393283 EQS393274:EQS393283 FAO393274:FAO393283 FKK393274:FKK393283 FUG393274:FUG393283 GEC393274:GEC393283 GNY393274:GNY393283 GXU393274:GXU393283 HHQ393274:HHQ393283 HRM393274:HRM393283 IBI393274:IBI393283 ILE393274:ILE393283 IVA393274:IVA393283 JEW393274:JEW393283 JOS393274:JOS393283 JYO393274:JYO393283 KIK393274:KIK393283 KSG393274:KSG393283 LCC393274:LCC393283 LLY393274:LLY393283 LVU393274:LVU393283 MFQ393274:MFQ393283 MPM393274:MPM393283 MZI393274:MZI393283 NJE393274:NJE393283 NTA393274:NTA393283 OCW393274:OCW393283 OMS393274:OMS393283 OWO393274:OWO393283 PGK393274:PGK393283 PQG393274:PQG393283 QAC393274:QAC393283 QJY393274:QJY393283 QTU393274:QTU393283 RDQ393274:RDQ393283 RNM393274:RNM393283 RXI393274:RXI393283 SHE393274:SHE393283 SRA393274:SRA393283 TAW393274:TAW393283 TKS393274:TKS393283 TUO393274:TUO393283 UEK393274:UEK393283 UOG393274:UOG393283 UYC393274:UYC393283 VHY393274:VHY393283 VRU393274:VRU393283 WBQ393274:WBQ393283 WLM393274:WLM393283 WVI393274:WVI393283 A458810:A458819 IW458810:IW458819 SS458810:SS458819 ACO458810:ACO458819 AMK458810:AMK458819 AWG458810:AWG458819 BGC458810:BGC458819 BPY458810:BPY458819 BZU458810:BZU458819 CJQ458810:CJQ458819 CTM458810:CTM458819 DDI458810:DDI458819 DNE458810:DNE458819 DXA458810:DXA458819 EGW458810:EGW458819 EQS458810:EQS458819 FAO458810:FAO458819 FKK458810:FKK458819 FUG458810:FUG458819 GEC458810:GEC458819 GNY458810:GNY458819 GXU458810:GXU458819 HHQ458810:HHQ458819 HRM458810:HRM458819 IBI458810:IBI458819 ILE458810:ILE458819 IVA458810:IVA458819 JEW458810:JEW458819 JOS458810:JOS458819 JYO458810:JYO458819 KIK458810:KIK458819 KSG458810:KSG458819 LCC458810:LCC458819 LLY458810:LLY458819 LVU458810:LVU458819 MFQ458810:MFQ458819 MPM458810:MPM458819 MZI458810:MZI458819 NJE458810:NJE458819 NTA458810:NTA458819 OCW458810:OCW458819 OMS458810:OMS458819 OWO458810:OWO458819 PGK458810:PGK458819 PQG458810:PQG458819 QAC458810:QAC458819 QJY458810:QJY458819 QTU458810:QTU458819 RDQ458810:RDQ458819 RNM458810:RNM458819 RXI458810:RXI458819 SHE458810:SHE458819 SRA458810:SRA458819 TAW458810:TAW458819 TKS458810:TKS458819 TUO458810:TUO458819 UEK458810:UEK458819 UOG458810:UOG458819 UYC458810:UYC458819 VHY458810:VHY458819 VRU458810:VRU458819 WBQ458810:WBQ458819 WLM458810:WLM458819 WVI458810:WVI458819 A524346:A524355 IW524346:IW524355 SS524346:SS524355 ACO524346:ACO524355 AMK524346:AMK524355 AWG524346:AWG524355 BGC524346:BGC524355 BPY524346:BPY524355 BZU524346:BZU524355 CJQ524346:CJQ524355 CTM524346:CTM524355 DDI524346:DDI524355 DNE524346:DNE524355 DXA524346:DXA524355 EGW524346:EGW524355 EQS524346:EQS524355 FAO524346:FAO524355 FKK524346:FKK524355 FUG524346:FUG524355 GEC524346:GEC524355 GNY524346:GNY524355 GXU524346:GXU524355 HHQ524346:HHQ524355 HRM524346:HRM524355 IBI524346:IBI524355 ILE524346:ILE524355 IVA524346:IVA524355 JEW524346:JEW524355 JOS524346:JOS524355 JYO524346:JYO524355 KIK524346:KIK524355 KSG524346:KSG524355 LCC524346:LCC524355 LLY524346:LLY524355 LVU524346:LVU524355 MFQ524346:MFQ524355 MPM524346:MPM524355 MZI524346:MZI524355 NJE524346:NJE524355 NTA524346:NTA524355 OCW524346:OCW524355 OMS524346:OMS524355 OWO524346:OWO524355 PGK524346:PGK524355 PQG524346:PQG524355 QAC524346:QAC524355 QJY524346:QJY524355 QTU524346:QTU524355 RDQ524346:RDQ524355 RNM524346:RNM524355 RXI524346:RXI524355 SHE524346:SHE524355 SRA524346:SRA524355 TAW524346:TAW524355 TKS524346:TKS524355 TUO524346:TUO524355 UEK524346:UEK524355 UOG524346:UOG524355 UYC524346:UYC524355 VHY524346:VHY524355 VRU524346:VRU524355 WBQ524346:WBQ524355 WLM524346:WLM524355 WVI524346:WVI524355 A589882:A589891 IW589882:IW589891 SS589882:SS589891 ACO589882:ACO589891 AMK589882:AMK589891 AWG589882:AWG589891 BGC589882:BGC589891 BPY589882:BPY589891 BZU589882:BZU589891 CJQ589882:CJQ589891 CTM589882:CTM589891 DDI589882:DDI589891 DNE589882:DNE589891 DXA589882:DXA589891 EGW589882:EGW589891 EQS589882:EQS589891 FAO589882:FAO589891 FKK589882:FKK589891 FUG589882:FUG589891 GEC589882:GEC589891 GNY589882:GNY589891 GXU589882:GXU589891 HHQ589882:HHQ589891 HRM589882:HRM589891 IBI589882:IBI589891 ILE589882:ILE589891 IVA589882:IVA589891 JEW589882:JEW589891 JOS589882:JOS589891 JYO589882:JYO589891 KIK589882:KIK589891 KSG589882:KSG589891 LCC589882:LCC589891 LLY589882:LLY589891 LVU589882:LVU589891 MFQ589882:MFQ589891 MPM589882:MPM589891 MZI589882:MZI589891 NJE589882:NJE589891 NTA589882:NTA589891 OCW589882:OCW589891 OMS589882:OMS589891 OWO589882:OWO589891 PGK589882:PGK589891 PQG589882:PQG589891 QAC589882:QAC589891 QJY589882:QJY589891 QTU589882:QTU589891 RDQ589882:RDQ589891 RNM589882:RNM589891 RXI589882:RXI589891 SHE589882:SHE589891 SRA589882:SRA589891 TAW589882:TAW589891 TKS589882:TKS589891 TUO589882:TUO589891 UEK589882:UEK589891 UOG589882:UOG589891 UYC589882:UYC589891 VHY589882:VHY589891 VRU589882:VRU589891 WBQ589882:WBQ589891 WLM589882:WLM589891 WVI589882:WVI589891 A655418:A655427 IW655418:IW655427 SS655418:SS655427 ACO655418:ACO655427 AMK655418:AMK655427 AWG655418:AWG655427 BGC655418:BGC655427 BPY655418:BPY655427 BZU655418:BZU655427 CJQ655418:CJQ655427 CTM655418:CTM655427 DDI655418:DDI655427 DNE655418:DNE655427 DXA655418:DXA655427 EGW655418:EGW655427 EQS655418:EQS655427 FAO655418:FAO655427 FKK655418:FKK655427 FUG655418:FUG655427 GEC655418:GEC655427 GNY655418:GNY655427 GXU655418:GXU655427 HHQ655418:HHQ655427 HRM655418:HRM655427 IBI655418:IBI655427 ILE655418:ILE655427 IVA655418:IVA655427 JEW655418:JEW655427 JOS655418:JOS655427 JYO655418:JYO655427 KIK655418:KIK655427 KSG655418:KSG655427 LCC655418:LCC655427 LLY655418:LLY655427 LVU655418:LVU655427 MFQ655418:MFQ655427 MPM655418:MPM655427 MZI655418:MZI655427 NJE655418:NJE655427 NTA655418:NTA655427 OCW655418:OCW655427 OMS655418:OMS655427 OWO655418:OWO655427 PGK655418:PGK655427 PQG655418:PQG655427 QAC655418:QAC655427 QJY655418:QJY655427 QTU655418:QTU655427 RDQ655418:RDQ655427 RNM655418:RNM655427 RXI655418:RXI655427 SHE655418:SHE655427 SRA655418:SRA655427 TAW655418:TAW655427 TKS655418:TKS655427 TUO655418:TUO655427 UEK655418:UEK655427 UOG655418:UOG655427 UYC655418:UYC655427 VHY655418:VHY655427 VRU655418:VRU655427 WBQ655418:WBQ655427 WLM655418:WLM655427 WVI655418:WVI655427 A720954:A720963 IW720954:IW720963 SS720954:SS720963 ACO720954:ACO720963 AMK720954:AMK720963 AWG720954:AWG720963 BGC720954:BGC720963 BPY720954:BPY720963 BZU720954:BZU720963 CJQ720954:CJQ720963 CTM720954:CTM720963 DDI720954:DDI720963 DNE720954:DNE720963 DXA720954:DXA720963 EGW720954:EGW720963 EQS720954:EQS720963 FAO720954:FAO720963 FKK720954:FKK720963 FUG720954:FUG720963 GEC720954:GEC720963 GNY720954:GNY720963 GXU720954:GXU720963 HHQ720954:HHQ720963 HRM720954:HRM720963 IBI720954:IBI720963 ILE720954:ILE720963 IVA720954:IVA720963 JEW720954:JEW720963 JOS720954:JOS720963 JYO720954:JYO720963 KIK720954:KIK720963 KSG720954:KSG720963 LCC720954:LCC720963 LLY720954:LLY720963 LVU720954:LVU720963 MFQ720954:MFQ720963 MPM720954:MPM720963 MZI720954:MZI720963 NJE720954:NJE720963 NTA720954:NTA720963 OCW720954:OCW720963 OMS720954:OMS720963 OWO720954:OWO720963 PGK720954:PGK720963 PQG720954:PQG720963 QAC720954:QAC720963 QJY720954:QJY720963 QTU720954:QTU720963 RDQ720954:RDQ720963 RNM720954:RNM720963 RXI720954:RXI720963 SHE720954:SHE720963 SRA720954:SRA720963 TAW720954:TAW720963 TKS720954:TKS720963 TUO720954:TUO720963 UEK720954:UEK720963 UOG720954:UOG720963 UYC720954:UYC720963 VHY720954:VHY720963 VRU720954:VRU720963 WBQ720954:WBQ720963 WLM720954:WLM720963 WVI720954:WVI720963 A786490:A786499 IW786490:IW786499 SS786490:SS786499 ACO786490:ACO786499 AMK786490:AMK786499 AWG786490:AWG786499 BGC786490:BGC786499 BPY786490:BPY786499 BZU786490:BZU786499 CJQ786490:CJQ786499 CTM786490:CTM786499 DDI786490:DDI786499 DNE786490:DNE786499 DXA786490:DXA786499 EGW786490:EGW786499 EQS786490:EQS786499 FAO786490:FAO786499 FKK786490:FKK786499 FUG786490:FUG786499 GEC786490:GEC786499 GNY786490:GNY786499 GXU786490:GXU786499 HHQ786490:HHQ786499 HRM786490:HRM786499 IBI786490:IBI786499 ILE786490:ILE786499 IVA786490:IVA786499 JEW786490:JEW786499 JOS786490:JOS786499 JYO786490:JYO786499 KIK786490:KIK786499 KSG786490:KSG786499 LCC786490:LCC786499 LLY786490:LLY786499 LVU786490:LVU786499 MFQ786490:MFQ786499 MPM786490:MPM786499 MZI786490:MZI786499 NJE786490:NJE786499 NTA786490:NTA786499 OCW786490:OCW786499 OMS786490:OMS786499 OWO786490:OWO786499 PGK786490:PGK786499 PQG786490:PQG786499 QAC786490:QAC786499 QJY786490:QJY786499 QTU786490:QTU786499 RDQ786490:RDQ786499 RNM786490:RNM786499 RXI786490:RXI786499 SHE786490:SHE786499 SRA786490:SRA786499 TAW786490:TAW786499 TKS786490:TKS786499 TUO786490:TUO786499 UEK786490:UEK786499 UOG786490:UOG786499 UYC786490:UYC786499 VHY786490:VHY786499 VRU786490:VRU786499 WBQ786490:WBQ786499 WLM786490:WLM786499 WVI786490:WVI786499 A852026:A852035 IW852026:IW852035 SS852026:SS852035 ACO852026:ACO852035 AMK852026:AMK852035 AWG852026:AWG852035 BGC852026:BGC852035 BPY852026:BPY852035 BZU852026:BZU852035 CJQ852026:CJQ852035 CTM852026:CTM852035 DDI852026:DDI852035 DNE852026:DNE852035 DXA852026:DXA852035 EGW852026:EGW852035 EQS852026:EQS852035 FAO852026:FAO852035 FKK852026:FKK852035 FUG852026:FUG852035 GEC852026:GEC852035 GNY852026:GNY852035 GXU852026:GXU852035 HHQ852026:HHQ852035 HRM852026:HRM852035 IBI852026:IBI852035 ILE852026:ILE852035 IVA852026:IVA852035 JEW852026:JEW852035 JOS852026:JOS852035 JYO852026:JYO852035 KIK852026:KIK852035 KSG852026:KSG852035 LCC852026:LCC852035 LLY852026:LLY852035 LVU852026:LVU852035 MFQ852026:MFQ852035 MPM852026:MPM852035 MZI852026:MZI852035 NJE852026:NJE852035 NTA852026:NTA852035 OCW852026:OCW852035 OMS852026:OMS852035 OWO852026:OWO852035 PGK852026:PGK852035 PQG852026:PQG852035 QAC852026:QAC852035 QJY852026:QJY852035 QTU852026:QTU852035 RDQ852026:RDQ852035 RNM852026:RNM852035 RXI852026:RXI852035 SHE852026:SHE852035 SRA852026:SRA852035 TAW852026:TAW852035 TKS852026:TKS852035 TUO852026:TUO852035 UEK852026:UEK852035 UOG852026:UOG852035 UYC852026:UYC852035 VHY852026:VHY852035 VRU852026:VRU852035 WBQ852026:WBQ852035 WLM852026:WLM852035 WVI852026:WVI852035 A917562:A917571 IW917562:IW917571 SS917562:SS917571 ACO917562:ACO917571 AMK917562:AMK917571 AWG917562:AWG917571 BGC917562:BGC917571 BPY917562:BPY917571 BZU917562:BZU917571 CJQ917562:CJQ917571 CTM917562:CTM917571 DDI917562:DDI917571 DNE917562:DNE917571 DXA917562:DXA917571 EGW917562:EGW917571 EQS917562:EQS917571 FAO917562:FAO917571 FKK917562:FKK917571 FUG917562:FUG917571 GEC917562:GEC917571 GNY917562:GNY917571 GXU917562:GXU917571 HHQ917562:HHQ917571 HRM917562:HRM917571 IBI917562:IBI917571 ILE917562:ILE917571 IVA917562:IVA917571 JEW917562:JEW917571 JOS917562:JOS917571 JYO917562:JYO917571 KIK917562:KIK917571 KSG917562:KSG917571 LCC917562:LCC917571 LLY917562:LLY917571 LVU917562:LVU917571 MFQ917562:MFQ917571 MPM917562:MPM917571 MZI917562:MZI917571 NJE917562:NJE917571 NTA917562:NTA917571 OCW917562:OCW917571 OMS917562:OMS917571 OWO917562:OWO917571 PGK917562:PGK917571 PQG917562:PQG917571 QAC917562:QAC917571 QJY917562:QJY917571 QTU917562:QTU917571 RDQ917562:RDQ917571 RNM917562:RNM917571 RXI917562:RXI917571 SHE917562:SHE917571 SRA917562:SRA917571 TAW917562:TAW917571 TKS917562:TKS917571 TUO917562:TUO917571 UEK917562:UEK917571 UOG917562:UOG917571 UYC917562:UYC917571 VHY917562:VHY917571 VRU917562:VRU917571 WBQ917562:WBQ917571 WLM917562:WLM917571 WVI917562:WVI917571 A983098:A983107 IW983098:IW983107 SS983098:SS983107 ACO983098:ACO983107 AMK983098:AMK983107 AWG983098:AWG983107 BGC983098:BGC983107 BPY983098:BPY983107 BZU983098:BZU983107 CJQ983098:CJQ983107 CTM983098:CTM983107 DDI983098:DDI983107 DNE983098:DNE983107 DXA983098:DXA983107 EGW983098:EGW983107 EQS983098:EQS983107 FAO983098:FAO983107 FKK983098:FKK983107 FUG983098:FUG983107 GEC983098:GEC983107 GNY983098:GNY983107 GXU983098:GXU983107 HHQ983098:HHQ983107 HRM983098:HRM983107 IBI983098:IBI983107 ILE983098:ILE983107 IVA983098:IVA983107 JEW983098:JEW983107 JOS983098:JOS983107 JYO983098:JYO983107 KIK983098:KIK983107 KSG983098:KSG983107 LCC983098:LCC983107 LLY983098:LLY983107 LVU983098:LVU983107 MFQ983098:MFQ983107 MPM983098:MPM983107 MZI983098:MZI983107 NJE983098:NJE983107 NTA983098:NTA983107 OCW983098:OCW983107 OMS983098:OMS983107 OWO983098:OWO983107 PGK983098:PGK983107 PQG983098:PQG983107 QAC983098:QAC983107 QJY983098:QJY983107 QTU983098:QTU983107 RDQ983098:RDQ983107 RNM983098:RNM983107 RXI983098:RXI983107 SHE983098:SHE983107 SRA983098:SRA983107 TAW983098:TAW983107 TKS983098:TKS983107 TUO983098:TUO983107 UEK983098:UEK983107 UOG983098:UOG983107 UYC983098:UYC983107 VHY983098:VHY983107 VRU983098:VRU983107 WBQ983098:WBQ983107 WLM983098:WLM983107 WVI983098:WVI983107 B59:G67 IX59:JC67 ST59:SY67 ACP59:ACU67 AML59:AMQ67 AWH59:AWM67 BGD59:BGI67 BPZ59:BQE67 BZV59:CAA67 CJR59:CJW67 CTN59:CTS67 DDJ59:DDO67 DNF59:DNK67 DXB59:DXG67 EGX59:EHC67 EQT59:EQY67 FAP59:FAU67 FKL59:FKQ67 FUH59:FUM67 GED59:GEI67 GNZ59:GOE67 GXV59:GYA67 HHR59:HHW67 HRN59:HRS67 IBJ59:IBO67 ILF59:ILK67 IVB59:IVG67 JEX59:JFC67 JOT59:JOY67 JYP59:JYU67 KIL59:KIQ67 KSH59:KSM67 LCD59:LCI67 LLZ59:LME67 LVV59:LWA67 MFR59:MFW67 MPN59:MPS67 MZJ59:MZO67 NJF59:NJK67 NTB59:NTG67 OCX59:ODC67 OMT59:OMY67 OWP59:OWU67 PGL59:PGQ67 PQH59:PQM67 QAD59:QAI67 QJZ59:QKE67 QTV59:QUA67 RDR59:RDW67 RNN59:RNS67 RXJ59:RXO67 SHF59:SHK67 SRB59:SRG67 TAX59:TBC67 TKT59:TKY67 TUP59:TUU67 UEL59:UEQ67 UOH59:UOM67 UYD59:UYI67 VHZ59:VIE67 VRV59:VSA67 WBR59:WBW67 WLN59:WLS67 WVJ59:WVO67 B65595:G65603 IX65595:JC65603 ST65595:SY65603 ACP65595:ACU65603 AML65595:AMQ65603 AWH65595:AWM65603 BGD65595:BGI65603 BPZ65595:BQE65603 BZV65595:CAA65603 CJR65595:CJW65603 CTN65595:CTS65603 DDJ65595:DDO65603 DNF65595:DNK65603 DXB65595:DXG65603 EGX65595:EHC65603 EQT65595:EQY65603 FAP65595:FAU65603 FKL65595:FKQ65603 FUH65595:FUM65603 GED65595:GEI65603 GNZ65595:GOE65603 GXV65595:GYA65603 HHR65595:HHW65603 HRN65595:HRS65603 IBJ65595:IBO65603 ILF65595:ILK65603 IVB65595:IVG65603 JEX65595:JFC65603 JOT65595:JOY65603 JYP65595:JYU65603 KIL65595:KIQ65603 KSH65595:KSM65603 LCD65595:LCI65603 LLZ65595:LME65603 LVV65595:LWA65603 MFR65595:MFW65603 MPN65595:MPS65603 MZJ65595:MZO65603 NJF65595:NJK65603 NTB65595:NTG65603 OCX65595:ODC65603 OMT65595:OMY65603 OWP65595:OWU65603 PGL65595:PGQ65603 PQH65595:PQM65603 QAD65595:QAI65603 QJZ65595:QKE65603 QTV65595:QUA65603 RDR65595:RDW65603 RNN65595:RNS65603 RXJ65595:RXO65603 SHF65595:SHK65603 SRB65595:SRG65603 TAX65595:TBC65603 TKT65595:TKY65603 TUP65595:TUU65603 UEL65595:UEQ65603 UOH65595:UOM65603 UYD65595:UYI65603 VHZ65595:VIE65603 VRV65595:VSA65603 WBR65595:WBW65603 WLN65595:WLS65603 WVJ65595:WVO65603 B131131:G131139 IX131131:JC131139 ST131131:SY131139 ACP131131:ACU131139 AML131131:AMQ131139 AWH131131:AWM131139 BGD131131:BGI131139 BPZ131131:BQE131139 BZV131131:CAA131139 CJR131131:CJW131139 CTN131131:CTS131139 DDJ131131:DDO131139 DNF131131:DNK131139 DXB131131:DXG131139 EGX131131:EHC131139 EQT131131:EQY131139 FAP131131:FAU131139 FKL131131:FKQ131139 FUH131131:FUM131139 GED131131:GEI131139 GNZ131131:GOE131139 GXV131131:GYA131139 HHR131131:HHW131139 HRN131131:HRS131139 IBJ131131:IBO131139 ILF131131:ILK131139 IVB131131:IVG131139 JEX131131:JFC131139 JOT131131:JOY131139 JYP131131:JYU131139 KIL131131:KIQ131139 KSH131131:KSM131139 LCD131131:LCI131139 LLZ131131:LME131139 LVV131131:LWA131139 MFR131131:MFW131139 MPN131131:MPS131139 MZJ131131:MZO131139 NJF131131:NJK131139 NTB131131:NTG131139 OCX131131:ODC131139 OMT131131:OMY131139 OWP131131:OWU131139 PGL131131:PGQ131139 PQH131131:PQM131139 QAD131131:QAI131139 QJZ131131:QKE131139 QTV131131:QUA131139 RDR131131:RDW131139 RNN131131:RNS131139 RXJ131131:RXO131139 SHF131131:SHK131139 SRB131131:SRG131139 TAX131131:TBC131139 TKT131131:TKY131139 TUP131131:TUU131139 UEL131131:UEQ131139 UOH131131:UOM131139 UYD131131:UYI131139 VHZ131131:VIE131139 VRV131131:VSA131139 WBR131131:WBW131139 WLN131131:WLS131139 WVJ131131:WVO131139 B196667:G196675 IX196667:JC196675 ST196667:SY196675 ACP196667:ACU196675 AML196667:AMQ196675 AWH196667:AWM196675 BGD196667:BGI196675 BPZ196667:BQE196675 BZV196667:CAA196675 CJR196667:CJW196675 CTN196667:CTS196675 DDJ196667:DDO196675 DNF196667:DNK196675 DXB196667:DXG196675 EGX196667:EHC196675 EQT196667:EQY196675 FAP196667:FAU196675 FKL196667:FKQ196675 FUH196667:FUM196675 GED196667:GEI196675 GNZ196667:GOE196675 GXV196667:GYA196675 HHR196667:HHW196675 HRN196667:HRS196675 IBJ196667:IBO196675 ILF196667:ILK196675 IVB196667:IVG196675 JEX196667:JFC196675 JOT196667:JOY196675 JYP196667:JYU196675 KIL196667:KIQ196675 KSH196667:KSM196675 LCD196667:LCI196675 LLZ196667:LME196675 LVV196667:LWA196675 MFR196667:MFW196675 MPN196667:MPS196675 MZJ196667:MZO196675 NJF196667:NJK196675 NTB196667:NTG196675 OCX196667:ODC196675 OMT196667:OMY196675 OWP196667:OWU196675 PGL196667:PGQ196675 PQH196667:PQM196675 QAD196667:QAI196675 QJZ196667:QKE196675 QTV196667:QUA196675 RDR196667:RDW196675 RNN196667:RNS196675 RXJ196667:RXO196675 SHF196667:SHK196675 SRB196667:SRG196675 TAX196667:TBC196675 TKT196667:TKY196675 TUP196667:TUU196675 UEL196667:UEQ196675 UOH196667:UOM196675 UYD196667:UYI196675 VHZ196667:VIE196675 VRV196667:VSA196675 WBR196667:WBW196675 WLN196667:WLS196675 WVJ196667:WVO196675 B262203:G262211 IX262203:JC262211 ST262203:SY262211 ACP262203:ACU262211 AML262203:AMQ262211 AWH262203:AWM262211 BGD262203:BGI262211 BPZ262203:BQE262211 BZV262203:CAA262211 CJR262203:CJW262211 CTN262203:CTS262211 DDJ262203:DDO262211 DNF262203:DNK262211 DXB262203:DXG262211 EGX262203:EHC262211 EQT262203:EQY262211 FAP262203:FAU262211 FKL262203:FKQ262211 FUH262203:FUM262211 GED262203:GEI262211 GNZ262203:GOE262211 GXV262203:GYA262211 HHR262203:HHW262211 HRN262203:HRS262211 IBJ262203:IBO262211 ILF262203:ILK262211 IVB262203:IVG262211 JEX262203:JFC262211 JOT262203:JOY262211 JYP262203:JYU262211 KIL262203:KIQ262211 KSH262203:KSM262211 LCD262203:LCI262211 LLZ262203:LME262211 LVV262203:LWA262211 MFR262203:MFW262211 MPN262203:MPS262211 MZJ262203:MZO262211 NJF262203:NJK262211 NTB262203:NTG262211 OCX262203:ODC262211 OMT262203:OMY262211 OWP262203:OWU262211 PGL262203:PGQ262211 PQH262203:PQM262211 QAD262203:QAI262211 QJZ262203:QKE262211 QTV262203:QUA262211 RDR262203:RDW262211 RNN262203:RNS262211 RXJ262203:RXO262211 SHF262203:SHK262211 SRB262203:SRG262211 TAX262203:TBC262211 TKT262203:TKY262211 TUP262203:TUU262211 UEL262203:UEQ262211 UOH262203:UOM262211 UYD262203:UYI262211 VHZ262203:VIE262211 VRV262203:VSA262211 WBR262203:WBW262211 WLN262203:WLS262211 WVJ262203:WVO262211 B327739:G327747 IX327739:JC327747 ST327739:SY327747 ACP327739:ACU327747 AML327739:AMQ327747 AWH327739:AWM327747 BGD327739:BGI327747 BPZ327739:BQE327747 BZV327739:CAA327747 CJR327739:CJW327747 CTN327739:CTS327747 DDJ327739:DDO327747 DNF327739:DNK327747 DXB327739:DXG327747 EGX327739:EHC327747 EQT327739:EQY327747 FAP327739:FAU327747 FKL327739:FKQ327747 FUH327739:FUM327747 GED327739:GEI327747 GNZ327739:GOE327747 GXV327739:GYA327747 HHR327739:HHW327747 HRN327739:HRS327747 IBJ327739:IBO327747 ILF327739:ILK327747 IVB327739:IVG327747 JEX327739:JFC327747 JOT327739:JOY327747 JYP327739:JYU327747 KIL327739:KIQ327747 KSH327739:KSM327747 LCD327739:LCI327747 LLZ327739:LME327747 LVV327739:LWA327747 MFR327739:MFW327747 MPN327739:MPS327747 MZJ327739:MZO327747 NJF327739:NJK327747 NTB327739:NTG327747 OCX327739:ODC327747 OMT327739:OMY327747 OWP327739:OWU327747 PGL327739:PGQ327747 PQH327739:PQM327747 QAD327739:QAI327747 QJZ327739:QKE327747 QTV327739:QUA327747 RDR327739:RDW327747 RNN327739:RNS327747 RXJ327739:RXO327747 SHF327739:SHK327747 SRB327739:SRG327747 TAX327739:TBC327747 TKT327739:TKY327747 TUP327739:TUU327747 UEL327739:UEQ327747 UOH327739:UOM327747 UYD327739:UYI327747 VHZ327739:VIE327747 VRV327739:VSA327747 WBR327739:WBW327747 WLN327739:WLS327747 WVJ327739:WVO327747 B393275:G393283 IX393275:JC393283 ST393275:SY393283 ACP393275:ACU393283 AML393275:AMQ393283 AWH393275:AWM393283 BGD393275:BGI393283 BPZ393275:BQE393283 BZV393275:CAA393283 CJR393275:CJW393283 CTN393275:CTS393283 DDJ393275:DDO393283 DNF393275:DNK393283 DXB393275:DXG393283 EGX393275:EHC393283 EQT393275:EQY393283 FAP393275:FAU393283 FKL393275:FKQ393283 FUH393275:FUM393283 GED393275:GEI393283 GNZ393275:GOE393283 GXV393275:GYA393283 HHR393275:HHW393283 HRN393275:HRS393283 IBJ393275:IBO393283 ILF393275:ILK393283 IVB393275:IVG393283 JEX393275:JFC393283 JOT393275:JOY393283 JYP393275:JYU393283 KIL393275:KIQ393283 KSH393275:KSM393283 LCD393275:LCI393283 LLZ393275:LME393283 LVV393275:LWA393283 MFR393275:MFW393283 MPN393275:MPS393283 MZJ393275:MZO393283 NJF393275:NJK393283 NTB393275:NTG393283 OCX393275:ODC393283 OMT393275:OMY393283 OWP393275:OWU393283 PGL393275:PGQ393283 PQH393275:PQM393283 QAD393275:QAI393283 QJZ393275:QKE393283 QTV393275:QUA393283 RDR393275:RDW393283 RNN393275:RNS393283 RXJ393275:RXO393283 SHF393275:SHK393283 SRB393275:SRG393283 TAX393275:TBC393283 TKT393275:TKY393283 TUP393275:TUU393283 UEL393275:UEQ393283 UOH393275:UOM393283 UYD393275:UYI393283 VHZ393275:VIE393283 VRV393275:VSA393283 WBR393275:WBW393283 WLN393275:WLS393283 WVJ393275:WVO393283 B458811:G458819 IX458811:JC458819 ST458811:SY458819 ACP458811:ACU458819 AML458811:AMQ458819 AWH458811:AWM458819 BGD458811:BGI458819 BPZ458811:BQE458819 BZV458811:CAA458819 CJR458811:CJW458819 CTN458811:CTS458819 DDJ458811:DDO458819 DNF458811:DNK458819 DXB458811:DXG458819 EGX458811:EHC458819 EQT458811:EQY458819 FAP458811:FAU458819 FKL458811:FKQ458819 FUH458811:FUM458819 GED458811:GEI458819 GNZ458811:GOE458819 GXV458811:GYA458819 HHR458811:HHW458819 HRN458811:HRS458819 IBJ458811:IBO458819 ILF458811:ILK458819 IVB458811:IVG458819 JEX458811:JFC458819 JOT458811:JOY458819 JYP458811:JYU458819 KIL458811:KIQ458819 KSH458811:KSM458819 LCD458811:LCI458819 LLZ458811:LME458819 LVV458811:LWA458819 MFR458811:MFW458819 MPN458811:MPS458819 MZJ458811:MZO458819 NJF458811:NJK458819 NTB458811:NTG458819 OCX458811:ODC458819 OMT458811:OMY458819 OWP458811:OWU458819 PGL458811:PGQ458819 PQH458811:PQM458819 QAD458811:QAI458819 QJZ458811:QKE458819 QTV458811:QUA458819 RDR458811:RDW458819 RNN458811:RNS458819 RXJ458811:RXO458819 SHF458811:SHK458819 SRB458811:SRG458819 TAX458811:TBC458819 TKT458811:TKY458819 TUP458811:TUU458819 UEL458811:UEQ458819 UOH458811:UOM458819 UYD458811:UYI458819 VHZ458811:VIE458819 VRV458811:VSA458819 WBR458811:WBW458819 WLN458811:WLS458819 WVJ458811:WVO458819 B524347:G524355 IX524347:JC524355 ST524347:SY524355 ACP524347:ACU524355 AML524347:AMQ524355 AWH524347:AWM524355 BGD524347:BGI524355 BPZ524347:BQE524355 BZV524347:CAA524355 CJR524347:CJW524355 CTN524347:CTS524355 DDJ524347:DDO524355 DNF524347:DNK524355 DXB524347:DXG524355 EGX524347:EHC524355 EQT524347:EQY524355 FAP524347:FAU524355 FKL524347:FKQ524355 FUH524347:FUM524355 GED524347:GEI524355 GNZ524347:GOE524355 GXV524347:GYA524355 HHR524347:HHW524355 HRN524347:HRS524355 IBJ524347:IBO524355 ILF524347:ILK524355 IVB524347:IVG524355 JEX524347:JFC524355 JOT524347:JOY524355 JYP524347:JYU524355 KIL524347:KIQ524355 KSH524347:KSM524355 LCD524347:LCI524355 LLZ524347:LME524355 LVV524347:LWA524355 MFR524347:MFW524355 MPN524347:MPS524355 MZJ524347:MZO524355 NJF524347:NJK524355 NTB524347:NTG524355 OCX524347:ODC524355 OMT524347:OMY524355 OWP524347:OWU524355 PGL524347:PGQ524355 PQH524347:PQM524355 QAD524347:QAI524355 QJZ524347:QKE524355 QTV524347:QUA524355 RDR524347:RDW524355 RNN524347:RNS524355 RXJ524347:RXO524355 SHF524347:SHK524355 SRB524347:SRG524355 TAX524347:TBC524355 TKT524347:TKY524355 TUP524347:TUU524355 UEL524347:UEQ524355 UOH524347:UOM524355 UYD524347:UYI524355 VHZ524347:VIE524355 VRV524347:VSA524355 WBR524347:WBW524355 WLN524347:WLS524355 WVJ524347:WVO524355 B589883:G589891 IX589883:JC589891 ST589883:SY589891 ACP589883:ACU589891 AML589883:AMQ589891 AWH589883:AWM589891 BGD589883:BGI589891 BPZ589883:BQE589891 BZV589883:CAA589891 CJR589883:CJW589891 CTN589883:CTS589891 DDJ589883:DDO589891 DNF589883:DNK589891 DXB589883:DXG589891 EGX589883:EHC589891 EQT589883:EQY589891 FAP589883:FAU589891 FKL589883:FKQ589891 FUH589883:FUM589891 GED589883:GEI589891 GNZ589883:GOE589891 GXV589883:GYA589891 HHR589883:HHW589891 HRN589883:HRS589891 IBJ589883:IBO589891 ILF589883:ILK589891 IVB589883:IVG589891 JEX589883:JFC589891 JOT589883:JOY589891 JYP589883:JYU589891 KIL589883:KIQ589891 KSH589883:KSM589891 LCD589883:LCI589891 LLZ589883:LME589891 LVV589883:LWA589891 MFR589883:MFW589891 MPN589883:MPS589891 MZJ589883:MZO589891 NJF589883:NJK589891 NTB589883:NTG589891 OCX589883:ODC589891 OMT589883:OMY589891 OWP589883:OWU589891 PGL589883:PGQ589891 PQH589883:PQM589891 QAD589883:QAI589891 QJZ589883:QKE589891 QTV589883:QUA589891 RDR589883:RDW589891 RNN589883:RNS589891 RXJ589883:RXO589891 SHF589883:SHK589891 SRB589883:SRG589891 TAX589883:TBC589891 TKT589883:TKY589891 TUP589883:TUU589891 UEL589883:UEQ589891 UOH589883:UOM589891 UYD589883:UYI589891 VHZ589883:VIE589891 VRV589883:VSA589891 WBR589883:WBW589891 WLN589883:WLS589891 WVJ589883:WVO589891 B655419:G655427 IX655419:JC655427 ST655419:SY655427 ACP655419:ACU655427 AML655419:AMQ655427 AWH655419:AWM655427 BGD655419:BGI655427 BPZ655419:BQE655427 BZV655419:CAA655427 CJR655419:CJW655427 CTN655419:CTS655427 DDJ655419:DDO655427 DNF655419:DNK655427 DXB655419:DXG655427 EGX655419:EHC655427 EQT655419:EQY655427 FAP655419:FAU655427 FKL655419:FKQ655427 FUH655419:FUM655427 GED655419:GEI655427 GNZ655419:GOE655427 GXV655419:GYA655427 HHR655419:HHW655427 HRN655419:HRS655427 IBJ655419:IBO655427 ILF655419:ILK655427 IVB655419:IVG655427 JEX655419:JFC655427 JOT655419:JOY655427 JYP655419:JYU655427 KIL655419:KIQ655427 KSH655419:KSM655427 LCD655419:LCI655427 LLZ655419:LME655427 LVV655419:LWA655427 MFR655419:MFW655427 MPN655419:MPS655427 MZJ655419:MZO655427 NJF655419:NJK655427 NTB655419:NTG655427 OCX655419:ODC655427 OMT655419:OMY655427 OWP655419:OWU655427 PGL655419:PGQ655427 PQH655419:PQM655427 QAD655419:QAI655427 QJZ655419:QKE655427 QTV655419:QUA655427 RDR655419:RDW655427 RNN655419:RNS655427 RXJ655419:RXO655427 SHF655419:SHK655427 SRB655419:SRG655427 TAX655419:TBC655427 TKT655419:TKY655427 TUP655419:TUU655427 UEL655419:UEQ655427 UOH655419:UOM655427 UYD655419:UYI655427 VHZ655419:VIE655427 VRV655419:VSA655427 WBR655419:WBW655427 WLN655419:WLS655427 WVJ655419:WVO655427 B720955:G720963 IX720955:JC720963 ST720955:SY720963 ACP720955:ACU720963 AML720955:AMQ720963 AWH720955:AWM720963 BGD720955:BGI720963 BPZ720955:BQE720963 BZV720955:CAA720963 CJR720955:CJW720963 CTN720955:CTS720963 DDJ720955:DDO720963 DNF720955:DNK720963 DXB720955:DXG720963 EGX720955:EHC720963 EQT720955:EQY720963 FAP720955:FAU720963 FKL720955:FKQ720963 FUH720955:FUM720963 GED720955:GEI720963 GNZ720955:GOE720963 GXV720955:GYA720963 HHR720955:HHW720963 HRN720955:HRS720963 IBJ720955:IBO720963 ILF720955:ILK720963 IVB720955:IVG720963 JEX720955:JFC720963 JOT720955:JOY720963 JYP720955:JYU720963 KIL720955:KIQ720963 KSH720955:KSM720963 LCD720955:LCI720963 LLZ720955:LME720963 LVV720955:LWA720963 MFR720955:MFW720963 MPN720955:MPS720963 MZJ720955:MZO720963 NJF720955:NJK720963 NTB720955:NTG720963 OCX720955:ODC720963 OMT720955:OMY720963 OWP720955:OWU720963 PGL720955:PGQ720963 PQH720955:PQM720963 QAD720955:QAI720963 QJZ720955:QKE720963 QTV720955:QUA720963 RDR720955:RDW720963 RNN720955:RNS720963 RXJ720955:RXO720963 SHF720955:SHK720963 SRB720955:SRG720963 TAX720955:TBC720963 TKT720955:TKY720963 TUP720955:TUU720963 UEL720955:UEQ720963 UOH720955:UOM720963 UYD720955:UYI720963 VHZ720955:VIE720963 VRV720955:VSA720963 WBR720955:WBW720963 WLN720955:WLS720963 WVJ720955:WVO720963 B786491:G786499 IX786491:JC786499 ST786491:SY786499 ACP786491:ACU786499 AML786491:AMQ786499 AWH786491:AWM786499 BGD786491:BGI786499 BPZ786491:BQE786499 BZV786491:CAA786499 CJR786491:CJW786499 CTN786491:CTS786499 DDJ786491:DDO786499 DNF786491:DNK786499 DXB786491:DXG786499 EGX786491:EHC786499 EQT786491:EQY786499 FAP786491:FAU786499 FKL786491:FKQ786499 FUH786491:FUM786499 GED786491:GEI786499 GNZ786491:GOE786499 GXV786491:GYA786499 HHR786491:HHW786499 HRN786491:HRS786499 IBJ786491:IBO786499 ILF786491:ILK786499 IVB786491:IVG786499 JEX786491:JFC786499 JOT786491:JOY786499 JYP786491:JYU786499 KIL786491:KIQ786499 KSH786491:KSM786499 LCD786491:LCI786499 LLZ786491:LME786499 LVV786491:LWA786499 MFR786491:MFW786499 MPN786491:MPS786499 MZJ786491:MZO786499 NJF786491:NJK786499 NTB786491:NTG786499 OCX786491:ODC786499 OMT786491:OMY786499 OWP786491:OWU786499 PGL786491:PGQ786499 PQH786491:PQM786499 QAD786491:QAI786499 QJZ786491:QKE786499 QTV786491:QUA786499 RDR786491:RDW786499 RNN786491:RNS786499 RXJ786491:RXO786499 SHF786491:SHK786499 SRB786491:SRG786499 TAX786491:TBC786499 TKT786491:TKY786499 TUP786491:TUU786499 UEL786491:UEQ786499 UOH786491:UOM786499 UYD786491:UYI786499 VHZ786491:VIE786499 VRV786491:VSA786499 WBR786491:WBW786499 WLN786491:WLS786499 WVJ786491:WVO786499 B852027:G852035 IX852027:JC852035 ST852027:SY852035 ACP852027:ACU852035 AML852027:AMQ852035 AWH852027:AWM852035 BGD852027:BGI852035 BPZ852027:BQE852035 BZV852027:CAA852035 CJR852027:CJW852035 CTN852027:CTS852035 DDJ852027:DDO852035 DNF852027:DNK852035 DXB852027:DXG852035 EGX852027:EHC852035 EQT852027:EQY852035 FAP852027:FAU852035 FKL852027:FKQ852035 FUH852027:FUM852035 GED852027:GEI852035 GNZ852027:GOE852035 GXV852027:GYA852035 HHR852027:HHW852035 HRN852027:HRS852035 IBJ852027:IBO852035 ILF852027:ILK852035 IVB852027:IVG852035 JEX852027:JFC852035 JOT852027:JOY852035 JYP852027:JYU852035 KIL852027:KIQ852035 KSH852027:KSM852035 LCD852027:LCI852035 LLZ852027:LME852035 LVV852027:LWA852035 MFR852027:MFW852035 MPN852027:MPS852035 MZJ852027:MZO852035 NJF852027:NJK852035 NTB852027:NTG852035 OCX852027:ODC852035 OMT852027:OMY852035 OWP852027:OWU852035 PGL852027:PGQ852035 PQH852027:PQM852035 QAD852027:QAI852035 QJZ852027:QKE852035 QTV852027:QUA852035 RDR852027:RDW852035 RNN852027:RNS852035 RXJ852027:RXO852035 SHF852027:SHK852035 SRB852027:SRG852035 TAX852027:TBC852035 TKT852027:TKY852035 TUP852027:TUU852035 UEL852027:UEQ852035 UOH852027:UOM852035 UYD852027:UYI852035 VHZ852027:VIE852035 VRV852027:VSA852035 WBR852027:WBW852035 WLN852027:WLS852035 WVJ852027:WVO852035 B917563:G917571 IX917563:JC917571 ST917563:SY917571 ACP917563:ACU917571 AML917563:AMQ917571 AWH917563:AWM917571 BGD917563:BGI917571 BPZ917563:BQE917571 BZV917563:CAA917571 CJR917563:CJW917571 CTN917563:CTS917571 DDJ917563:DDO917571 DNF917563:DNK917571 DXB917563:DXG917571 EGX917563:EHC917571 EQT917563:EQY917571 FAP917563:FAU917571 FKL917563:FKQ917571 FUH917563:FUM917571 GED917563:GEI917571 GNZ917563:GOE917571 GXV917563:GYA917571 HHR917563:HHW917571 HRN917563:HRS917571 IBJ917563:IBO917571 ILF917563:ILK917571 IVB917563:IVG917571 JEX917563:JFC917571 JOT917563:JOY917571 JYP917563:JYU917571 KIL917563:KIQ917571 KSH917563:KSM917571 LCD917563:LCI917571 LLZ917563:LME917571 LVV917563:LWA917571 MFR917563:MFW917571 MPN917563:MPS917571 MZJ917563:MZO917571 NJF917563:NJK917571 NTB917563:NTG917571 OCX917563:ODC917571 OMT917563:OMY917571 OWP917563:OWU917571 PGL917563:PGQ917571 PQH917563:PQM917571 QAD917563:QAI917571 QJZ917563:QKE917571 QTV917563:QUA917571 RDR917563:RDW917571 RNN917563:RNS917571 RXJ917563:RXO917571 SHF917563:SHK917571 SRB917563:SRG917571 TAX917563:TBC917571 TKT917563:TKY917571 TUP917563:TUU917571 UEL917563:UEQ917571 UOH917563:UOM917571 UYD917563:UYI917571 VHZ917563:VIE917571 VRV917563:VSA917571 WBR917563:WBW917571 WLN917563:WLS917571 WVJ917563:WVO917571 B983099:G983107 IX983099:JC983107 ST983099:SY983107 ACP983099:ACU983107 AML983099:AMQ983107 AWH983099:AWM983107 BGD983099:BGI983107 BPZ983099:BQE983107 BZV983099:CAA983107 CJR983099:CJW983107 CTN983099:CTS983107 DDJ983099:DDO983107 DNF983099:DNK983107 DXB983099:DXG983107 EGX983099:EHC983107 EQT983099:EQY983107 FAP983099:FAU983107 FKL983099:FKQ983107 FUH983099:FUM983107 GED983099:GEI983107 GNZ983099:GOE983107 GXV983099:GYA983107 HHR983099:HHW983107 HRN983099:HRS983107 IBJ983099:IBO983107 ILF983099:ILK983107 IVB983099:IVG983107 JEX983099:JFC983107 JOT983099:JOY983107 JYP983099:JYU983107 KIL983099:KIQ983107 KSH983099:KSM983107 LCD983099:LCI983107 LLZ983099:LME983107 LVV983099:LWA983107 MFR983099:MFW983107 MPN983099:MPS983107 MZJ983099:MZO983107 NJF983099:NJK983107 NTB983099:NTG983107 OCX983099:ODC983107 OMT983099:OMY983107 OWP983099:OWU983107 PGL983099:PGQ983107 PQH983099:PQM983107 QAD983099:QAI983107 QJZ983099:QKE983107 QTV983099:QUA983107 RDR983099:RDW983107 RNN983099:RNS983107 RXJ983099:RXO983107 SHF983099:SHK983107 SRB983099:SRG983107 TAX983099:TBC983107 TKT983099:TKY983107 TUP983099:TUU983107 UEL983099:UEQ983107 UOH983099:UOM983107 UYD983099:UYI983107 VHZ983099:VIE983107 VRV983099:VSA983107 WBR983099:WBW983107 WLN983099:WLS983107 WVJ983099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scale="7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topLeftCell="A34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2,4'!D4:J4</f>
        <v>SAN JOSE DE LOS CHORROS</v>
      </c>
      <c r="E4" s="645"/>
      <c r="F4" s="645"/>
      <c r="G4" s="645"/>
      <c r="H4" s="645"/>
      <c r="I4" s="645"/>
      <c r="J4" s="646"/>
      <c r="K4" s="439">
        <f>+'CH 2,4'!K4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20.25" customHeight="1" thickBot="1">
      <c r="A6" s="112" t="s">
        <v>4</v>
      </c>
      <c r="B6" s="793">
        <v>2.5</v>
      </c>
      <c r="C6" s="794"/>
      <c r="D6" s="112" t="s">
        <v>5</v>
      </c>
      <c r="E6" s="114"/>
      <c r="F6" s="115" t="str">
        <f>+Resumen!B156</f>
        <v>suministro, Conformacion y compactacion de  relleno en material seleccionado</v>
      </c>
      <c r="G6" s="114"/>
      <c r="H6" s="114"/>
      <c r="I6" s="114"/>
      <c r="J6" s="116"/>
      <c r="K6" s="180" t="str">
        <f>+Resumen!C156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736</v>
      </c>
      <c r="B11" s="697"/>
      <c r="C11" s="697"/>
      <c r="D11" s="697"/>
      <c r="E11" s="697"/>
      <c r="F11" s="697"/>
      <c r="G11" s="698"/>
      <c r="H11" s="367" t="s">
        <v>99</v>
      </c>
      <c r="I11" s="363">
        <v>1</v>
      </c>
      <c r="J11" s="217">
        <v>35000</v>
      </c>
      <c r="K11" s="129">
        <f>IF(A11="","",I11*J11)</f>
        <v>35000</v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/>
      </c>
      <c r="I12" s="37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35000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0.3</v>
      </c>
      <c r="J22" s="139"/>
      <c r="K22" s="135">
        <f>K21*I22</f>
        <v>10500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45500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45500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67" t="str">
        <f>IF(A58="","",VLOOKUP(A58,M.OBRA1,2,FALSE))</f>
        <v>HH</v>
      </c>
      <c r="I58" s="37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67"/>
      <c r="I59" s="37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ref="H60:H67" si="10">IF(A60="","",VLOOKUP(A60,M.OBRA1,2,FALSE))</f>
        <v/>
      </c>
      <c r="I60" s="37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64500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22575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87075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A67 IW58:IW67 SS58:SS67 ACO58:ACO67 AMK58:AMK67 AWG58:AWG67 BGC58:BGC67 BPY58:BPY67 BZU58:BZU67 CJQ58:CJQ67 CTM58:CTM67 DDI58:DDI67 DNE58:DNE67 DXA58:DXA67 EGW58:EGW67 EQS58:EQS67 FAO58:FAO67 FKK58:FKK67 FUG58:FUG67 GEC58:GEC67 GNY58:GNY67 GXU58:GXU67 HHQ58:HHQ67 HRM58:HRM67 IBI58:IBI67 ILE58:ILE67 IVA58:IVA67 JEW58:JEW67 JOS58:JOS67 JYO58:JYO67 KIK58:KIK67 KSG58:KSG67 LCC58:LCC67 LLY58:LLY67 LVU58:LVU67 MFQ58:MFQ67 MPM58:MPM67 MZI58:MZI67 NJE58:NJE67 NTA58:NTA67 OCW58:OCW67 OMS58:OMS67 OWO58:OWO67 PGK58:PGK67 PQG58:PQG67 QAC58:QAC67 QJY58:QJY67 QTU58:QTU67 RDQ58:RDQ67 RNM58:RNM67 RXI58:RXI67 SHE58:SHE67 SRA58:SRA67 TAW58:TAW67 TKS58:TKS67 TUO58:TUO67 UEK58:UEK67 UOG58:UOG67 UYC58:UYC67 VHY58:VHY67 VRU58:VRU67 WBQ58:WBQ67 WLM58:WLM67 WVI58:WVI67 A65594:A65603 IW65594:IW65603 SS65594:SS65603 ACO65594:ACO65603 AMK65594:AMK65603 AWG65594:AWG65603 BGC65594:BGC65603 BPY65594:BPY65603 BZU65594:BZU65603 CJQ65594:CJQ65603 CTM65594:CTM65603 DDI65594:DDI65603 DNE65594:DNE65603 DXA65594:DXA65603 EGW65594:EGW65603 EQS65594:EQS65603 FAO65594:FAO65603 FKK65594:FKK65603 FUG65594:FUG65603 GEC65594:GEC65603 GNY65594:GNY65603 GXU65594:GXU65603 HHQ65594:HHQ65603 HRM65594:HRM65603 IBI65594:IBI65603 ILE65594:ILE65603 IVA65594:IVA65603 JEW65594:JEW65603 JOS65594:JOS65603 JYO65594:JYO65603 KIK65594:KIK65603 KSG65594:KSG65603 LCC65594:LCC65603 LLY65594:LLY65603 LVU65594:LVU65603 MFQ65594:MFQ65603 MPM65594:MPM65603 MZI65594:MZI65603 NJE65594:NJE65603 NTA65594:NTA65603 OCW65594:OCW65603 OMS65594:OMS65603 OWO65594:OWO65603 PGK65594:PGK65603 PQG65594:PQG65603 QAC65594:QAC65603 QJY65594:QJY65603 QTU65594:QTU65603 RDQ65594:RDQ65603 RNM65594:RNM65603 RXI65594:RXI65603 SHE65594:SHE65603 SRA65594:SRA65603 TAW65594:TAW65603 TKS65594:TKS65603 TUO65594:TUO65603 UEK65594:UEK65603 UOG65594:UOG65603 UYC65594:UYC65603 VHY65594:VHY65603 VRU65594:VRU65603 WBQ65594:WBQ65603 WLM65594:WLM65603 WVI65594:WVI65603 A131130:A131139 IW131130:IW131139 SS131130:SS131139 ACO131130:ACO131139 AMK131130:AMK131139 AWG131130:AWG131139 BGC131130:BGC131139 BPY131130:BPY131139 BZU131130:BZU131139 CJQ131130:CJQ131139 CTM131130:CTM131139 DDI131130:DDI131139 DNE131130:DNE131139 DXA131130:DXA131139 EGW131130:EGW131139 EQS131130:EQS131139 FAO131130:FAO131139 FKK131130:FKK131139 FUG131130:FUG131139 GEC131130:GEC131139 GNY131130:GNY131139 GXU131130:GXU131139 HHQ131130:HHQ131139 HRM131130:HRM131139 IBI131130:IBI131139 ILE131130:ILE131139 IVA131130:IVA131139 JEW131130:JEW131139 JOS131130:JOS131139 JYO131130:JYO131139 KIK131130:KIK131139 KSG131130:KSG131139 LCC131130:LCC131139 LLY131130:LLY131139 LVU131130:LVU131139 MFQ131130:MFQ131139 MPM131130:MPM131139 MZI131130:MZI131139 NJE131130:NJE131139 NTA131130:NTA131139 OCW131130:OCW131139 OMS131130:OMS131139 OWO131130:OWO131139 PGK131130:PGK131139 PQG131130:PQG131139 QAC131130:QAC131139 QJY131130:QJY131139 QTU131130:QTU131139 RDQ131130:RDQ131139 RNM131130:RNM131139 RXI131130:RXI131139 SHE131130:SHE131139 SRA131130:SRA131139 TAW131130:TAW131139 TKS131130:TKS131139 TUO131130:TUO131139 UEK131130:UEK131139 UOG131130:UOG131139 UYC131130:UYC131139 VHY131130:VHY131139 VRU131130:VRU131139 WBQ131130:WBQ131139 WLM131130:WLM131139 WVI131130:WVI131139 A196666:A196675 IW196666:IW196675 SS196666:SS196675 ACO196666:ACO196675 AMK196666:AMK196675 AWG196666:AWG196675 BGC196666:BGC196675 BPY196666:BPY196675 BZU196666:BZU196675 CJQ196666:CJQ196675 CTM196666:CTM196675 DDI196666:DDI196675 DNE196666:DNE196675 DXA196666:DXA196675 EGW196666:EGW196675 EQS196666:EQS196675 FAO196666:FAO196675 FKK196666:FKK196675 FUG196666:FUG196675 GEC196666:GEC196675 GNY196666:GNY196675 GXU196666:GXU196675 HHQ196666:HHQ196675 HRM196666:HRM196675 IBI196666:IBI196675 ILE196666:ILE196675 IVA196666:IVA196675 JEW196666:JEW196675 JOS196666:JOS196675 JYO196666:JYO196675 KIK196666:KIK196675 KSG196666:KSG196675 LCC196666:LCC196675 LLY196666:LLY196675 LVU196666:LVU196675 MFQ196666:MFQ196675 MPM196666:MPM196675 MZI196666:MZI196675 NJE196666:NJE196675 NTA196666:NTA196675 OCW196666:OCW196675 OMS196666:OMS196675 OWO196666:OWO196675 PGK196666:PGK196675 PQG196666:PQG196675 QAC196666:QAC196675 QJY196666:QJY196675 QTU196666:QTU196675 RDQ196666:RDQ196675 RNM196666:RNM196675 RXI196666:RXI196675 SHE196666:SHE196675 SRA196666:SRA196675 TAW196666:TAW196675 TKS196666:TKS196675 TUO196666:TUO196675 UEK196666:UEK196675 UOG196666:UOG196675 UYC196666:UYC196675 VHY196666:VHY196675 VRU196666:VRU196675 WBQ196666:WBQ196675 WLM196666:WLM196675 WVI196666:WVI196675 A262202:A262211 IW262202:IW262211 SS262202:SS262211 ACO262202:ACO262211 AMK262202:AMK262211 AWG262202:AWG262211 BGC262202:BGC262211 BPY262202:BPY262211 BZU262202:BZU262211 CJQ262202:CJQ262211 CTM262202:CTM262211 DDI262202:DDI262211 DNE262202:DNE262211 DXA262202:DXA262211 EGW262202:EGW262211 EQS262202:EQS262211 FAO262202:FAO262211 FKK262202:FKK262211 FUG262202:FUG262211 GEC262202:GEC262211 GNY262202:GNY262211 GXU262202:GXU262211 HHQ262202:HHQ262211 HRM262202:HRM262211 IBI262202:IBI262211 ILE262202:ILE262211 IVA262202:IVA262211 JEW262202:JEW262211 JOS262202:JOS262211 JYO262202:JYO262211 KIK262202:KIK262211 KSG262202:KSG262211 LCC262202:LCC262211 LLY262202:LLY262211 LVU262202:LVU262211 MFQ262202:MFQ262211 MPM262202:MPM262211 MZI262202:MZI262211 NJE262202:NJE262211 NTA262202:NTA262211 OCW262202:OCW262211 OMS262202:OMS262211 OWO262202:OWO262211 PGK262202:PGK262211 PQG262202:PQG262211 QAC262202:QAC262211 QJY262202:QJY262211 QTU262202:QTU262211 RDQ262202:RDQ262211 RNM262202:RNM262211 RXI262202:RXI262211 SHE262202:SHE262211 SRA262202:SRA262211 TAW262202:TAW262211 TKS262202:TKS262211 TUO262202:TUO262211 UEK262202:UEK262211 UOG262202:UOG262211 UYC262202:UYC262211 VHY262202:VHY262211 VRU262202:VRU262211 WBQ262202:WBQ262211 WLM262202:WLM262211 WVI262202:WVI262211 A327738:A327747 IW327738:IW327747 SS327738:SS327747 ACO327738:ACO327747 AMK327738:AMK327747 AWG327738:AWG327747 BGC327738:BGC327747 BPY327738:BPY327747 BZU327738:BZU327747 CJQ327738:CJQ327747 CTM327738:CTM327747 DDI327738:DDI327747 DNE327738:DNE327747 DXA327738:DXA327747 EGW327738:EGW327747 EQS327738:EQS327747 FAO327738:FAO327747 FKK327738:FKK327747 FUG327738:FUG327747 GEC327738:GEC327747 GNY327738:GNY327747 GXU327738:GXU327747 HHQ327738:HHQ327747 HRM327738:HRM327747 IBI327738:IBI327747 ILE327738:ILE327747 IVA327738:IVA327747 JEW327738:JEW327747 JOS327738:JOS327747 JYO327738:JYO327747 KIK327738:KIK327747 KSG327738:KSG327747 LCC327738:LCC327747 LLY327738:LLY327747 LVU327738:LVU327747 MFQ327738:MFQ327747 MPM327738:MPM327747 MZI327738:MZI327747 NJE327738:NJE327747 NTA327738:NTA327747 OCW327738:OCW327747 OMS327738:OMS327747 OWO327738:OWO327747 PGK327738:PGK327747 PQG327738:PQG327747 QAC327738:QAC327747 QJY327738:QJY327747 QTU327738:QTU327747 RDQ327738:RDQ327747 RNM327738:RNM327747 RXI327738:RXI327747 SHE327738:SHE327747 SRA327738:SRA327747 TAW327738:TAW327747 TKS327738:TKS327747 TUO327738:TUO327747 UEK327738:UEK327747 UOG327738:UOG327747 UYC327738:UYC327747 VHY327738:VHY327747 VRU327738:VRU327747 WBQ327738:WBQ327747 WLM327738:WLM327747 WVI327738:WVI327747 A393274:A393283 IW393274:IW393283 SS393274:SS393283 ACO393274:ACO393283 AMK393274:AMK393283 AWG393274:AWG393283 BGC393274:BGC393283 BPY393274:BPY393283 BZU393274:BZU393283 CJQ393274:CJQ393283 CTM393274:CTM393283 DDI393274:DDI393283 DNE393274:DNE393283 DXA393274:DXA393283 EGW393274:EGW393283 EQS393274:EQS393283 FAO393274:FAO393283 FKK393274:FKK393283 FUG393274:FUG393283 GEC393274:GEC393283 GNY393274:GNY393283 GXU393274:GXU393283 HHQ393274:HHQ393283 HRM393274:HRM393283 IBI393274:IBI393283 ILE393274:ILE393283 IVA393274:IVA393283 JEW393274:JEW393283 JOS393274:JOS393283 JYO393274:JYO393283 KIK393274:KIK393283 KSG393274:KSG393283 LCC393274:LCC393283 LLY393274:LLY393283 LVU393274:LVU393283 MFQ393274:MFQ393283 MPM393274:MPM393283 MZI393274:MZI393283 NJE393274:NJE393283 NTA393274:NTA393283 OCW393274:OCW393283 OMS393274:OMS393283 OWO393274:OWO393283 PGK393274:PGK393283 PQG393274:PQG393283 QAC393274:QAC393283 QJY393274:QJY393283 QTU393274:QTU393283 RDQ393274:RDQ393283 RNM393274:RNM393283 RXI393274:RXI393283 SHE393274:SHE393283 SRA393274:SRA393283 TAW393274:TAW393283 TKS393274:TKS393283 TUO393274:TUO393283 UEK393274:UEK393283 UOG393274:UOG393283 UYC393274:UYC393283 VHY393274:VHY393283 VRU393274:VRU393283 WBQ393274:WBQ393283 WLM393274:WLM393283 WVI393274:WVI393283 A458810:A458819 IW458810:IW458819 SS458810:SS458819 ACO458810:ACO458819 AMK458810:AMK458819 AWG458810:AWG458819 BGC458810:BGC458819 BPY458810:BPY458819 BZU458810:BZU458819 CJQ458810:CJQ458819 CTM458810:CTM458819 DDI458810:DDI458819 DNE458810:DNE458819 DXA458810:DXA458819 EGW458810:EGW458819 EQS458810:EQS458819 FAO458810:FAO458819 FKK458810:FKK458819 FUG458810:FUG458819 GEC458810:GEC458819 GNY458810:GNY458819 GXU458810:GXU458819 HHQ458810:HHQ458819 HRM458810:HRM458819 IBI458810:IBI458819 ILE458810:ILE458819 IVA458810:IVA458819 JEW458810:JEW458819 JOS458810:JOS458819 JYO458810:JYO458819 KIK458810:KIK458819 KSG458810:KSG458819 LCC458810:LCC458819 LLY458810:LLY458819 LVU458810:LVU458819 MFQ458810:MFQ458819 MPM458810:MPM458819 MZI458810:MZI458819 NJE458810:NJE458819 NTA458810:NTA458819 OCW458810:OCW458819 OMS458810:OMS458819 OWO458810:OWO458819 PGK458810:PGK458819 PQG458810:PQG458819 QAC458810:QAC458819 QJY458810:QJY458819 QTU458810:QTU458819 RDQ458810:RDQ458819 RNM458810:RNM458819 RXI458810:RXI458819 SHE458810:SHE458819 SRA458810:SRA458819 TAW458810:TAW458819 TKS458810:TKS458819 TUO458810:TUO458819 UEK458810:UEK458819 UOG458810:UOG458819 UYC458810:UYC458819 VHY458810:VHY458819 VRU458810:VRU458819 WBQ458810:WBQ458819 WLM458810:WLM458819 WVI458810:WVI458819 A524346:A524355 IW524346:IW524355 SS524346:SS524355 ACO524346:ACO524355 AMK524346:AMK524355 AWG524346:AWG524355 BGC524346:BGC524355 BPY524346:BPY524355 BZU524346:BZU524355 CJQ524346:CJQ524355 CTM524346:CTM524355 DDI524346:DDI524355 DNE524346:DNE524355 DXA524346:DXA524355 EGW524346:EGW524355 EQS524346:EQS524355 FAO524346:FAO524355 FKK524346:FKK524355 FUG524346:FUG524355 GEC524346:GEC524355 GNY524346:GNY524355 GXU524346:GXU524355 HHQ524346:HHQ524355 HRM524346:HRM524355 IBI524346:IBI524355 ILE524346:ILE524355 IVA524346:IVA524355 JEW524346:JEW524355 JOS524346:JOS524355 JYO524346:JYO524355 KIK524346:KIK524355 KSG524346:KSG524355 LCC524346:LCC524355 LLY524346:LLY524355 LVU524346:LVU524355 MFQ524346:MFQ524355 MPM524346:MPM524355 MZI524346:MZI524355 NJE524346:NJE524355 NTA524346:NTA524355 OCW524346:OCW524355 OMS524346:OMS524355 OWO524346:OWO524355 PGK524346:PGK524355 PQG524346:PQG524355 QAC524346:QAC524355 QJY524346:QJY524355 QTU524346:QTU524355 RDQ524346:RDQ524355 RNM524346:RNM524355 RXI524346:RXI524355 SHE524346:SHE524355 SRA524346:SRA524355 TAW524346:TAW524355 TKS524346:TKS524355 TUO524346:TUO524355 UEK524346:UEK524355 UOG524346:UOG524355 UYC524346:UYC524355 VHY524346:VHY524355 VRU524346:VRU524355 WBQ524346:WBQ524355 WLM524346:WLM524355 WVI524346:WVI524355 A589882:A589891 IW589882:IW589891 SS589882:SS589891 ACO589882:ACO589891 AMK589882:AMK589891 AWG589882:AWG589891 BGC589882:BGC589891 BPY589882:BPY589891 BZU589882:BZU589891 CJQ589882:CJQ589891 CTM589882:CTM589891 DDI589882:DDI589891 DNE589882:DNE589891 DXA589882:DXA589891 EGW589882:EGW589891 EQS589882:EQS589891 FAO589882:FAO589891 FKK589882:FKK589891 FUG589882:FUG589891 GEC589882:GEC589891 GNY589882:GNY589891 GXU589882:GXU589891 HHQ589882:HHQ589891 HRM589882:HRM589891 IBI589882:IBI589891 ILE589882:ILE589891 IVA589882:IVA589891 JEW589882:JEW589891 JOS589882:JOS589891 JYO589882:JYO589891 KIK589882:KIK589891 KSG589882:KSG589891 LCC589882:LCC589891 LLY589882:LLY589891 LVU589882:LVU589891 MFQ589882:MFQ589891 MPM589882:MPM589891 MZI589882:MZI589891 NJE589882:NJE589891 NTA589882:NTA589891 OCW589882:OCW589891 OMS589882:OMS589891 OWO589882:OWO589891 PGK589882:PGK589891 PQG589882:PQG589891 QAC589882:QAC589891 QJY589882:QJY589891 QTU589882:QTU589891 RDQ589882:RDQ589891 RNM589882:RNM589891 RXI589882:RXI589891 SHE589882:SHE589891 SRA589882:SRA589891 TAW589882:TAW589891 TKS589882:TKS589891 TUO589882:TUO589891 UEK589882:UEK589891 UOG589882:UOG589891 UYC589882:UYC589891 VHY589882:VHY589891 VRU589882:VRU589891 WBQ589882:WBQ589891 WLM589882:WLM589891 WVI589882:WVI589891 A655418:A655427 IW655418:IW655427 SS655418:SS655427 ACO655418:ACO655427 AMK655418:AMK655427 AWG655418:AWG655427 BGC655418:BGC655427 BPY655418:BPY655427 BZU655418:BZU655427 CJQ655418:CJQ655427 CTM655418:CTM655427 DDI655418:DDI655427 DNE655418:DNE655427 DXA655418:DXA655427 EGW655418:EGW655427 EQS655418:EQS655427 FAO655418:FAO655427 FKK655418:FKK655427 FUG655418:FUG655427 GEC655418:GEC655427 GNY655418:GNY655427 GXU655418:GXU655427 HHQ655418:HHQ655427 HRM655418:HRM655427 IBI655418:IBI655427 ILE655418:ILE655427 IVA655418:IVA655427 JEW655418:JEW655427 JOS655418:JOS655427 JYO655418:JYO655427 KIK655418:KIK655427 KSG655418:KSG655427 LCC655418:LCC655427 LLY655418:LLY655427 LVU655418:LVU655427 MFQ655418:MFQ655427 MPM655418:MPM655427 MZI655418:MZI655427 NJE655418:NJE655427 NTA655418:NTA655427 OCW655418:OCW655427 OMS655418:OMS655427 OWO655418:OWO655427 PGK655418:PGK655427 PQG655418:PQG655427 QAC655418:QAC655427 QJY655418:QJY655427 QTU655418:QTU655427 RDQ655418:RDQ655427 RNM655418:RNM655427 RXI655418:RXI655427 SHE655418:SHE655427 SRA655418:SRA655427 TAW655418:TAW655427 TKS655418:TKS655427 TUO655418:TUO655427 UEK655418:UEK655427 UOG655418:UOG655427 UYC655418:UYC655427 VHY655418:VHY655427 VRU655418:VRU655427 WBQ655418:WBQ655427 WLM655418:WLM655427 WVI655418:WVI655427 A720954:A720963 IW720954:IW720963 SS720954:SS720963 ACO720954:ACO720963 AMK720954:AMK720963 AWG720954:AWG720963 BGC720954:BGC720963 BPY720954:BPY720963 BZU720954:BZU720963 CJQ720954:CJQ720963 CTM720954:CTM720963 DDI720954:DDI720963 DNE720954:DNE720963 DXA720954:DXA720963 EGW720954:EGW720963 EQS720954:EQS720963 FAO720954:FAO720963 FKK720954:FKK720963 FUG720954:FUG720963 GEC720954:GEC720963 GNY720954:GNY720963 GXU720954:GXU720963 HHQ720954:HHQ720963 HRM720954:HRM720963 IBI720954:IBI720963 ILE720954:ILE720963 IVA720954:IVA720963 JEW720954:JEW720963 JOS720954:JOS720963 JYO720954:JYO720963 KIK720954:KIK720963 KSG720954:KSG720963 LCC720954:LCC720963 LLY720954:LLY720963 LVU720954:LVU720963 MFQ720954:MFQ720963 MPM720954:MPM720963 MZI720954:MZI720963 NJE720954:NJE720963 NTA720954:NTA720963 OCW720954:OCW720963 OMS720954:OMS720963 OWO720954:OWO720963 PGK720954:PGK720963 PQG720954:PQG720963 QAC720954:QAC720963 QJY720954:QJY720963 QTU720954:QTU720963 RDQ720954:RDQ720963 RNM720954:RNM720963 RXI720954:RXI720963 SHE720954:SHE720963 SRA720954:SRA720963 TAW720954:TAW720963 TKS720954:TKS720963 TUO720954:TUO720963 UEK720954:UEK720963 UOG720954:UOG720963 UYC720954:UYC720963 VHY720954:VHY720963 VRU720954:VRU720963 WBQ720954:WBQ720963 WLM720954:WLM720963 WVI720954:WVI720963 A786490:A786499 IW786490:IW786499 SS786490:SS786499 ACO786490:ACO786499 AMK786490:AMK786499 AWG786490:AWG786499 BGC786490:BGC786499 BPY786490:BPY786499 BZU786490:BZU786499 CJQ786490:CJQ786499 CTM786490:CTM786499 DDI786490:DDI786499 DNE786490:DNE786499 DXA786490:DXA786499 EGW786490:EGW786499 EQS786490:EQS786499 FAO786490:FAO786499 FKK786490:FKK786499 FUG786490:FUG786499 GEC786490:GEC786499 GNY786490:GNY786499 GXU786490:GXU786499 HHQ786490:HHQ786499 HRM786490:HRM786499 IBI786490:IBI786499 ILE786490:ILE786499 IVA786490:IVA786499 JEW786490:JEW786499 JOS786490:JOS786499 JYO786490:JYO786499 KIK786490:KIK786499 KSG786490:KSG786499 LCC786490:LCC786499 LLY786490:LLY786499 LVU786490:LVU786499 MFQ786490:MFQ786499 MPM786490:MPM786499 MZI786490:MZI786499 NJE786490:NJE786499 NTA786490:NTA786499 OCW786490:OCW786499 OMS786490:OMS786499 OWO786490:OWO786499 PGK786490:PGK786499 PQG786490:PQG786499 QAC786490:QAC786499 QJY786490:QJY786499 QTU786490:QTU786499 RDQ786490:RDQ786499 RNM786490:RNM786499 RXI786490:RXI786499 SHE786490:SHE786499 SRA786490:SRA786499 TAW786490:TAW786499 TKS786490:TKS786499 TUO786490:TUO786499 UEK786490:UEK786499 UOG786490:UOG786499 UYC786490:UYC786499 VHY786490:VHY786499 VRU786490:VRU786499 WBQ786490:WBQ786499 WLM786490:WLM786499 WVI786490:WVI786499 A852026:A852035 IW852026:IW852035 SS852026:SS852035 ACO852026:ACO852035 AMK852026:AMK852035 AWG852026:AWG852035 BGC852026:BGC852035 BPY852026:BPY852035 BZU852026:BZU852035 CJQ852026:CJQ852035 CTM852026:CTM852035 DDI852026:DDI852035 DNE852026:DNE852035 DXA852026:DXA852035 EGW852026:EGW852035 EQS852026:EQS852035 FAO852026:FAO852035 FKK852026:FKK852035 FUG852026:FUG852035 GEC852026:GEC852035 GNY852026:GNY852035 GXU852026:GXU852035 HHQ852026:HHQ852035 HRM852026:HRM852035 IBI852026:IBI852035 ILE852026:ILE852035 IVA852026:IVA852035 JEW852026:JEW852035 JOS852026:JOS852035 JYO852026:JYO852035 KIK852026:KIK852035 KSG852026:KSG852035 LCC852026:LCC852035 LLY852026:LLY852035 LVU852026:LVU852035 MFQ852026:MFQ852035 MPM852026:MPM852035 MZI852026:MZI852035 NJE852026:NJE852035 NTA852026:NTA852035 OCW852026:OCW852035 OMS852026:OMS852035 OWO852026:OWO852035 PGK852026:PGK852035 PQG852026:PQG852035 QAC852026:QAC852035 QJY852026:QJY852035 QTU852026:QTU852035 RDQ852026:RDQ852035 RNM852026:RNM852035 RXI852026:RXI852035 SHE852026:SHE852035 SRA852026:SRA852035 TAW852026:TAW852035 TKS852026:TKS852035 TUO852026:TUO852035 UEK852026:UEK852035 UOG852026:UOG852035 UYC852026:UYC852035 VHY852026:VHY852035 VRU852026:VRU852035 WBQ852026:WBQ852035 WLM852026:WLM852035 WVI852026:WVI852035 A917562:A917571 IW917562:IW917571 SS917562:SS917571 ACO917562:ACO917571 AMK917562:AMK917571 AWG917562:AWG917571 BGC917562:BGC917571 BPY917562:BPY917571 BZU917562:BZU917571 CJQ917562:CJQ917571 CTM917562:CTM917571 DDI917562:DDI917571 DNE917562:DNE917571 DXA917562:DXA917571 EGW917562:EGW917571 EQS917562:EQS917571 FAO917562:FAO917571 FKK917562:FKK917571 FUG917562:FUG917571 GEC917562:GEC917571 GNY917562:GNY917571 GXU917562:GXU917571 HHQ917562:HHQ917571 HRM917562:HRM917571 IBI917562:IBI917571 ILE917562:ILE917571 IVA917562:IVA917571 JEW917562:JEW917571 JOS917562:JOS917571 JYO917562:JYO917571 KIK917562:KIK917571 KSG917562:KSG917571 LCC917562:LCC917571 LLY917562:LLY917571 LVU917562:LVU917571 MFQ917562:MFQ917571 MPM917562:MPM917571 MZI917562:MZI917571 NJE917562:NJE917571 NTA917562:NTA917571 OCW917562:OCW917571 OMS917562:OMS917571 OWO917562:OWO917571 PGK917562:PGK917571 PQG917562:PQG917571 QAC917562:QAC917571 QJY917562:QJY917571 QTU917562:QTU917571 RDQ917562:RDQ917571 RNM917562:RNM917571 RXI917562:RXI917571 SHE917562:SHE917571 SRA917562:SRA917571 TAW917562:TAW917571 TKS917562:TKS917571 TUO917562:TUO917571 UEK917562:UEK917571 UOG917562:UOG917571 UYC917562:UYC917571 VHY917562:VHY917571 VRU917562:VRU917571 WBQ917562:WBQ917571 WLM917562:WLM917571 WVI917562:WVI917571 A983098:A983107 IW983098:IW983107 SS983098:SS983107 ACO983098:ACO983107 AMK983098:AMK983107 AWG983098:AWG983107 BGC983098:BGC983107 BPY983098:BPY983107 BZU983098:BZU983107 CJQ983098:CJQ983107 CTM983098:CTM983107 DDI983098:DDI983107 DNE983098:DNE983107 DXA983098:DXA983107 EGW983098:EGW983107 EQS983098:EQS983107 FAO983098:FAO983107 FKK983098:FKK983107 FUG983098:FUG983107 GEC983098:GEC983107 GNY983098:GNY983107 GXU983098:GXU983107 HHQ983098:HHQ983107 HRM983098:HRM983107 IBI983098:IBI983107 ILE983098:ILE983107 IVA983098:IVA983107 JEW983098:JEW983107 JOS983098:JOS983107 JYO983098:JYO983107 KIK983098:KIK983107 KSG983098:KSG983107 LCC983098:LCC983107 LLY983098:LLY983107 LVU983098:LVU983107 MFQ983098:MFQ983107 MPM983098:MPM983107 MZI983098:MZI983107 NJE983098:NJE983107 NTA983098:NTA983107 OCW983098:OCW983107 OMS983098:OMS983107 OWO983098:OWO983107 PGK983098:PGK983107 PQG983098:PQG983107 QAC983098:QAC983107 QJY983098:QJY983107 QTU983098:QTU983107 RDQ983098:RDQ983107 RNM983098:RNM983107 RXI983098:RXI983107 SHE983098:SHE983107 SRA983098:SRA983107 TAW983098:TAW983107 TKS983098:TKS983107 TUO983098:TUO983107 UEK983098:UEK983107 UOG983098:UOG983107 UYC983098:UYC983107 VHY983098:VHY983107 VRU983098:VRU983107 WBQ983098:WBQ983107 WLM983098:WLM983107 WVI983098:WVI983107 B59:G67 IX59:JC67 ST59:SY67 ACP59:ACU67 AML59:AMQ67 AWH59:AWM67 BGD59:BGI67 BPZ59:BQE67 BZV59:CAA67 CJR59:CJW67 CTN59:CTS67 DDJ59:DDO67 DNF59:DNK67 DXB59:DXG67 EGX59:EHC67 EQT59:EQY67 FAP59:FAU67 FKL59:FKQ67 FUH59:FUM67 GED59:GEI67 GNZ59:GOE67 GXV59:GYA67 HHR59:HHW67 HRN59:HRS67 IBJ59:IBO67 ILF59:ILK67 IVB59:IVG67 JEX59:JFC67 JOT59:JOY67 JYP59:JYU67 KIL59:KIQ67 KSH59:KSM67 LCD59:LCI67 LLZ59:LME67 LVV59:LWA67 MFR59:MFW67 MPN59:MPS67 MZJ59:MZO67 NJF59:NJK67 NTB59:NTG67 OCX59:ODC67 OMT59:OMY67 OWP59:OWU67 PGL59:PGQ67 PQH59:PQM67 QAD59:QAI67 QJZ59:QKE67 QTV59:QUA67 RDR59:RDW67 RNN59:RNS67 RXJ59:RXO67 SHF59:SHK67 SRB59:SRG67 TAX59:TBC67 TKT59:TKY67 TUP59:TUU67 UEL59:UEQ67 UOH59:UOM67 UYD59:UYI67 VHZ59:VIE67 VRV59:VSA67 WBR59:WBW67 WLN59:WLS67 WVJ59:WVO67 B65595:G65603 IX65595:JC65603 ST65595:SY65603 ACP65595:ACU65603 AML65595:AMQ65603 AWH65595:AWM65603 BGD65595:BGI65603 BPZ65595:BQE65603 BZV65595:CAA65603 CJR65595:CJW65603 CTN65595:CTS65603 DDJ65595:DDO65603 DNF65595:DNK65603 DXB65595:DXG65603 EGX65595:EHC65603 EQT65595:EQY65603 FAP65595:FAU65603 FKL65595:FKQ65603 FUH65595:FUM65603 GED65595:GEI65603 GNZ65595:GOE65603 GXV65595:GYA65603 HHR65595:HHW65603 HRN65595:HRS65603 IBJ65595:IBO65603 ILF65595:ILK65603 IVB65595:IVG65603 JEX65595:JFC65603 JOT65595:JOY65603 JYP65595:JYU65603 KIL65595:KIQ65603 KSH65595:KSM65603 LCD65595:LCI65603 LLZ65595:LME65603 LVV65595:LWA65603 MFR65595:MFW65603 MPN65595:MPS65603 MZJ65595:MZO65603 NJF65595:NJK65603 NTB65595:NTG65603 OCX65595:ODC65603 OMT65595:OMY65603 OWP65595:OWU65603 PGL65595:PGQ65603 PQH65595:PQM65603 QAD65595:QAI65603 QJZ65595:QKE65603 QTV65595:QUA65603 RDR65595:RDW65603 RNN65595:RNS65603 RXJ65595:RXO65603 SHF65595:SHK65603 SRB65595:SRG65603 TAX65595:TBC65603 TKT65595:TKY65603 TUP65595:TUU65603 UEL65595:UEQ65603 UOH65595:UOM65603 UYD65595:UYI65603 VHZ65595:VIE65603 VRV65595:VSA65603 WBR65595:WBW65603 WLN65595:WLS65603 WVJ65595:WVO65603 B131131:G131139 IX131131:JC131139 ST131131:SY131139 ACP131131:ACU131139 AML131131:AMQ131139 AWH131131:AWM131139 BGD131131:BGI131139 BPZ131131:BQE131139 BZV131131:CAA131139 CJR131131:CJW131139 CTN131131:CTS131139 DDJ131131:DDO131139 DNF131131:DNK131139 DXB131131:DXG131139 EGX131131:EHC131139 EQT131131:EQY131139 FAP131131:FAU131139 FKL131131:FKQ131139 FUH131131:FUM131139 GED131131:GEI131139 GNZ131131:GOE131139 GXV131131:GYA131139 HHR131131:HHW131139 HRN131131:HRS131139 IBJ131131:IBO131139 ILF131131:ILK131139 IVB131131:IVG131139 JEX131131:JFC131139 JOT131131:JOY131139 JYP131131:JYU131139 KIL131131:KIQ131139 KSH131131:KSM131139 LCD131131:LCI131139 LLZ131131:LME131139 LVV131131:LWA131139 MFR131131:MFW131139 MPN131131:MPS131139 MZJ131131:MZO131139 NJF131131:NJK131139 NTB131131:NTG131139 OCX131131:ODC131139 OMT131131:OMY131139 OWP131131:OWU131139 PGL131131:PGQ131139 PQH131131:PQM131139 QAD131131:QAI131139 QJZ131131:QKE131139 QTV131131:QUA131139 RDR131131:RDW131139 RNN131131:RNS131139 RXJ131131:RXO131139 SHF131131:SHK131139 SRB131131:SRG131139 TAX131131:TBC131139 TKT131131:TKY131139 TUP131131:TUU131139 UEL131131:UEQ131139 UOH131131:UOM131139 UYD131131:UYI131139 VHZ131131:VIE131139 VRV131131:VSA131139 WBR131131:WBW131139 WLN131131:WLS131139 WVJ131131:WVO131139 B196667:G196675 IX196667:JC196675 ST196667:SY196675 ACP196667:ACU196675 AML196667:AMQ196675 AWH196667:AWM196675 BGD196667:BGI196675 BPZ196667:BQE196675 BZV196667:CAA196675 CJR196667:CJW196675 CTN196667:CTS196675 DDJ196667:DDO196675 DNF196667:DNK196675 DXB196667:DXG196675 EGX196667:EHC196675 EQT196667:EQY196675 FAP196667:FAU196675 FKL196667:FKQ196675 FUH196667:FUM196675 GED196667:GEI196675 GNZ196667:GOE196675 GXV196667:GYA196675 HHR196667:HHW196675 HRN196667:HRS196675 IBJ196667:IBO196675 ILF196667:ILK196675 IVB196667:IVG196675 JEX196667:JFC196675 JOT196667:JOY196675 JYP196667:JYU196675 KIL196667:KIQ196675 KSH196667:KSM196675 LCD196667:LCI196675 LLZ196667:LME196675 LVV196667:LWA196675 MFR196667:MFW196675 MPN196667:MPS196675 MZJ196667:MZO196675 NJF196667:NJK196675 NTB196667:NTG196675 OCX196667:ODC196675 OMT196667:OMY196675 OWP196667:OWU196675 PGL196667:PGQ196675 PQH196667:PQM196675 QAD196667:QAI196675 QJZ196667:QKE196675 QTV196667:QUA196675 RDR196667:RDW196675 RNN196667:RNS196675 RXJ196667:RXO196675 SHF196667:SHK196675 SRB196667:SRG196675 TAX196667:TBC196675 TKT196667:TKY196675 TUP196667:TUU196675 UEL196667:UEQ196675 UOH196667:UOM196675 UYD196667:UYI196675 VHZ196667:VIE196675 VRV196667:VSA196675 WBR196667:WBW196675 WLN196667:WLS196675 WVJ196667:WVO196675 B262203:G262211 IX262203:JC262211 ST262203:SY262211 ACP262203:ACU262211 AML262203:AMQ262211 AWH262203:AWM262211 BGD262203:BGI262211 BPZ262203:BQE262211 BZV262203:CAA262211 CJR262203:CJW262211 CTN262203:CTS262211 DDJ262203:DDO262211 DNF262203:DNK262211 DXB262203:DXG262211 EGX262203:EHC262211 EQT262203:EQY262211 FAP262203:FAU262211 FKL262203:FKQ262211 FUH262203:FUM262211 GED262203:GEI262211 GNZ262203:GOE262211 GXV262203:GYA262211 HHR262203:HHW262211 HRN262203:HRS262211 IBJ262203:IBO262211 ILF262203:ILK262211 IVB262203:IVG262211 JEX262203:JFC262211 JOT262203:JOY262211 JYP262203:JYU262211 KIL262203:KIQ262211 KSH262203:KSM262211 LCD262203:LCI262211 LLZ262203:LME262211 LVV262203:LWA262211 MFR262203:MFW262211 MPN262203:MPS262211 MZJ262203:MZO262211 NJF262203:NJK262211 NTB262203:NTG262211 OCX262203:ODC262211 OMT262203:OMY262211 OWP262203:OWU262211 PGL262203:PGQ262211 PQH262203:PQM262211 QAD262203:QAI262211 QJZ262203:QKE262211 QTV262203:QUA262211 RDR262203:RDW262211 RNN262203:RNS262211 RXJ262203:RXO262211 SHF262203:SHK262211 SRB262203:SRG262211 TAX262203:TBC262211 TKT262203:TKY262211 TUP262203:TUU262211 UEL262203:UEQ262211 UOH262203:UOM262211 UYD262203:UYI262211 VHZ262203:VIE262211 VRV262203:VSA262211 WBR262203:WBW262211 WLN262203:WLS262211 WVJ262203:WVO262211 B327739:G327747 IX327739:JC327747 ST327739:SY327747 ACP327739:ACU327747 AML327739:AMQ327747 AWH327739:AWM327747 BGD327739:BGI327747 BPZ327739:BQE327747 BZV327739:CAA327747 CJR327739:CJW327747 CTN327739:CTS327747 DDJ327739:DDO327747 DNF327739:DNK327747 DXB327739:DXG327747 EGX327739:EHC327747 EQT327739:EQY327747 FAP327739:FAU327747 FKL327739:FKQ327747 FUH327739:FUM327747 GED327739:GEI327747 GNZ327739:GOE327747 GXV327739:GYA327747 HHR327739:HHW327747 HRN327739:HRS327747 IBJ327739:IBO327747 ILF327739:ILK327747 IVB327739:IVG327747 JEX327739:JFC327747 JOT327739:JOY327747 JYP327739:JYU327747 KIL327739:KIQ327747 KSH327739:KSM327747 LCD327739:LCI327747 LLZ327739:LME327747 LVV327739:LWA327747 MFR327739:MFW327747 MPN327739:MPS327747 MZJ327739:MZO327747 NJF327739:NJK327747 NTB327739:NTG327747 OCX327739:ODC327747 OMT327739:OMY327747 OWP327739:OWU327747 PGL327739:PGQ327747 PQH327739:PQM327747 QAD327739:QAI327747 QJZ327739:QKE327747 QTV327739:QUA327747 RDR327739:RDW327747 RNN327739:RNS327747 RXJ327739:RXO327747 SHF327739:SHK327747 SRB327739:SRG327747 TAX327739:TBC327747 TKT327739:TKY327747 TUP327739:TUU327747 UEL327739:UEQ327747 UOH327739:UOM327747 UYD327739:UYI327747 VHZ327739:VIE327747 VRV327739:VSA327747 WBR327739:WBW327747 WLN327739:WLS327747 WVJ327739:WVO327747 B393275:G393283 IX393275:JC393283 ST393275:SY393283 ACP393275:ACU393283 AML393275:AMQ393283 AWH393275:AWM393283 BGD393275:BGI393283 BPZ393275:BQE393283 BZV393275:CAA393283 CJR393275:CJW393283 CTN393275:CTS393283 DDJ393275:DDO393283 DNF393275:DNK393283 DXB393275:DXG393283 EGX393275:EHC393283 EQT393275:EQY393283 FAP393275:FAU393283 FKL393275:FKQ393283 FUH393275:FUM393283 GED393275:GEI393283 GNZ393275:GOE393283 GXV393275:GYA393283 HHR393275:HHW393283 HRN393275:HRS393283 IBJ393275:IBO393283 ILF393275:ILK393283 IVB393275:IVG393283 JEX393275:JFC393283 JOT393275:JOY393283 JYP393275:JYU393283 KIL393275:KIQ393283 KSH393275:KSM393283 LCD393275:LCI393283 LLZ393275:LME393283 LVV393275:LWA393283 MFR393275:MFW393283 MPN393275:MPS393283 MZJ393275:MZO393283 NJF393275:NJK393283 NTB393275:NTG393283 OCX393275:ODC393283 OMT393275:OMY393283 OWP393275:OWU393283 PGL393275:PGQ393283 PQH393275:PQM393283 QAD393275:QAI393283 QJZ393275:QKE393283 QTV393275:QUA393283 RDR393275:RDW393283 RNN393275:RNS393283 RXJ393275:RXO393283 SHF393275:SHK393283 SRB393275:SRG393283 TAX393275:TBC393283 TKT393275:TKY393283 TUP393275:TUU393283 UEL393275:UEQ393283 UOH393275:UOM393283 UYD393275:UYI393283 VHZ393275:VIE393283 VRV393275:VSA393283 WBR393275:WBW393283 WLN393275:WLS393283 WVJ393275:WVO393283 B458811:G458819 IX458811:JC458819 ST458811:SY458819 ACP458811:ACU458819 AML458811:AMQ458819 AWH458811:AWM458819 BGD458811:BGI458819 BPZ458811:BQE458819 BZV458811:CAA458819 CJR458811:CJW458819 CTN458811:CTS458819 DDJ458811:DDO458819 DNF458811:DNK458819 DXB458811:DXG458819 EGX458811:EHC458819 EQT458811:EQY458819 FAP458811:FAU458819 FKL458811:FKQ458819 FUH458811:FUM458819 GED458811:GEI458819 GNZ458811:GOE458819 GXV458811:GYA458819 HHR458811:HHW458819 HRN458811:HRS458819 IBJ458811:IBO458819 ILF458811:ILK458819 IVB458811:IVG458819 JEX458811:JFC458819 JOT458811:JOY458819 JYP458811:JYU458819 KIL458811:KIQ458819 KSH458811:KSM458819 LCD458811:LCI458819 LLZ458811:LME458819 LVV458811:LWA458819 MFR458811:MFW458819 MPN458811:MPS458819 MZJ458811:MZO458819 NJF458811:NJK458819 NTB458811:NTG458819 OCX458811:ODC458819 OMT458811:OMY458819 OWP458811:OWU458819 PGL458811:PGQ458819 PQH458811:PQM458819 QAD458811:QAI458819 QJZ458811:QKE458819 QTV458811:QUA458819 RDR458811:RDW458819 RNN458811:RNS458819 RXJ458811:RXO458819 SHF458811:SHK458819 SRB458811:SRG458819 TAX458811:TBC458819 TKT458811:TKY458819 TUP458811:TUU458819 UEL458811:UEQ458819 UOH458811:UOM458819 UYD458811:UYI458819 VHZ458811:VIE458819 VRV458811:VSA458819 WBR458811:WBW458819 WLN458811:WLS458819 WVJ458811:WVO458819 B524347:G524355 IX524347:JC524355 ST524347:SY524355 ACP524347:ACU524355 AML524347:AMQ524355 AWH524347:AWM524355 BGD524347:BGI524355 BPZ524347:BQE524355 BZV524347:CAA524355 CJR524347:CJW524355 CTN524347:CTS524355 DDJ524347:DDO524355 DNF524347:DNK524355 DXB524347:DXG524355 EGX524347:EHC524355 EQT524347:EQY524355 FAP524347:FAU524355 FKL524347:FKQ524355 FUH524347:FUM524355 GED524347:GEI524355 GNZ524347:GOE524355 GXV524347:GYA524355 HHR524347:HHW524355 HRN524347:HRS524355 IBJ524347:IBO524355 ILF524347:ILK524355 IVB524347:IVG524355 JEX524347:JFC524355 JOT524347:JOY524355 JYP524347:JYU524355 KIL524347:KIQ524355 KSH524347:KSM524355 LCD524347:LCI524355 LLZ524347:LME524355 LVV524347:LWA524355 MFR524347:MFW524355 MPN524347:MPS524355 MZJ524347:MZO524355 NJF524347:NJK524355 NTB524347:NTG524355 OCX524347:ODC524355 OMT524347:OMY524355 OWP524347:OWU524355 PGL524347:PGQ524355 PQH524347:PQM524355 QAD524347:QAI524355 QJZ524347:QKE524355 QTV524347:QUA524355 RDR524347:RDW524355 RNN524347:RNS524355 RXJ524347:RXO524355 SHF524347:SHK524355 SRB524347:SRG524355 TAX524347:TBC524355 TKT524347:TKY524355 TUP524347:TUU524355 UEL524347:UEQ524355 UOH524347:UOM524355 UYD524347:UYI524355 VHZ524347:VIE524355 VRV524347:VSA524355 WBR524347:WBW524355 WLN524347:WLS524355 WVJ524347:WVO524355 B589883:G589891 IX589883:JC589891 ST589883:SY589891 ACP589883:ACU589891 AML589883:AMQ589891 AWH589883:AWM589891 BGD589883:BGI589891 BPZ589883:BQE589891 BZV589883:CAA589891 CJR589883:CJW589891 CTN589883:CTS589891 DDJ589883:DDO589891 DNF589883:DNK589891 DXB589883:DXG589891 EGX589883:EHC589891 EQT589883:EQY589891 FAP589883:FAU589891 FKL589883:FKQ589891 FUH589883:FUM589891 GED589883:GEI589891 GNZ589883:GOE589891 GXV589883:GYA589891 HHR589883:HHW589891 HRN589883:HRS589891 IBJ589883:IBO589891 ILF589883:ILK589891 IVB589883:IVG589891 JEX589883:JFC589891 JOT589883:JOY589891 JYP589883:JYU589891 KIL589883:KIQ589891 KSH589883:KSM589891 LCD589883:LCI589891 LLZ589883:LME589891 LVV589883:LWA589891 MFR589883:MFW589891 MPN589883:MPS589891 MZJ589883:MZO589891 NJF589883:NJK589891 NTB589883:NTG589891 OCX589883:ODC589891 OMT589883:OMY589891 OWP589883:OWU589891 PGL589883:PGQ589891 PQH589883:PQM589891 QAD589883:QAI589891 QJZ589883:QKE589891 QTV589883:QUA589891 RDR589883:RDW589891 RNN589883:RNS589891 RXJ589883:RXO589891 SHF589883:SHK589891 SRB589883:SRG589891 TAX589883:TBC589891 TKT589883:TKY589891 TUP589883:TUU589891 UEL589883:UEQ589891 UOH589883:UOM589891 UYD589883:UYI589891 VHZ589883:VIE589891 VRV589883:VSA589891 WBR589883:WBW589891 WLN589883:WLS589891 WVJ589883:WVO589891 B655419:G655427 IX655419:JC655427 ST655419:SY655427 ACP655419:ACU655427 AML655419:AMQ655427 AWH655419:AWM655427 BGD655419:BGI655427 BPZ655419:BQE655427 BZV655419:CAA655427 CJR655419:CJW655427 CTN655419:CTS655427 DDJ655419:DDO655427 DNF655419:DNK655427 DXB655419:DXG655427 EGX655419:EHC655427 EQT655419:EQY655427 FAP655419:FAU655427 FKL655419:FKQ655427 FUH655419:FUM655427 GED655419:GEI655427 GNZ655419:GOE655427 GXV655419:GYA655427 HHR655419:HHW655427 HRN655419:HRS655427 IBJ655419:IBO655427 ILF655419:ILK655427 IVB655419:IVG655427 JEX655419:JFC655427 JOT655419:JOY655427 JYP655419:JYU655427 KIL655419:KIQ655427 KSH655419:KSM655427 LCD655419:LCI655427 LLZ655419:LME655427 LVV655419:LWA655427 MFR655419:MFW655427 MPN655419:MPS655427 MZJ655419:MZO655427 NJF655419:NJK655427 NTB655419:NTG655427 OCX655419:ODC655427 OMT655419:OMY655427 OWP655419:OWU655427 PGL655419:PGQ655427 PQH655419:PQM655427 QAD655419:QAI655427 QJZ655419:QKE655427 QTV655419:QUA655427 RDR655419:RDW655427 RNN655419:RNS655427 RXJ655419:RXO655427 SHF655419:SHK655427 SRB655419:SRG655427 TAX655419:TBC655427 TKT655419:TKY655427 TUP655419:TUU655427 UEL655419:UEQ655427 UOH655419:UOM655427 UYD655419:UYI655427 VHZ655419:VIE655427 VRV655419:VSA655427 WBR655419:WBW655427 WLN655419:WLS655427 WVJ655419:WVO655427 B720955:G720963 IX720955:JC720963 ST720955:SY720963 ACP720955:ACU720963 AML720955:AMQ720963 AWH720955:AWM720963 BGD720955:BGI720963 BPZ720955:BQE720963 BZV720955:CAA720963 CJR720955:CJW720963 CTN720955:CTS720963 DDJ720955:DDO720963 DNF720955:DNK720963 DXB720955:DXG720963 EGX720955:EHC720963 EQT720955:EQY720963 FAP720955:FAU720963 FKL720955:FKQ720963 FUH720955:FUM720963 GED720955:GEI720963 GNZ720955:GOE720963 GXV720955:GYA720963 HHR720955:HHW720963 HRN720955:HRS720963 IBJ720955:IBO720963 ILF720955:ILK720963 IVB720955:IVG720963 JEX720955:JFC720963 JOT720955:JOY720963 JYP720955:JYU720963 KIL720955:KIQ720963 KSH720955:KSM720963 LCD720955:LCI720963 LLZ720955:LME720963 LVV720955:LWA720963 MFR720955:MFW720963 MPN720955:MPS720963 MZJ720955:MZO720963 NJF720955:NJK720963 NTB720955:NTG720963 OCX720955:ODC720963 OMT720955:OMY720963 OWP720955:OWU720963 PGL720955:PGQ720963 PQH720955:PQM720963 QAD720955:QAI720963 QJZ720955:QKE720963 QTV720955:QUA720963 RDR720955:RDW720963 RNN720955:RNS720963 RXJ720955:RXO720963 SHF720955:SHK720963 SRB720955:SRG720963 TAX720955:TBC720963 TKT720955:TKY720963 TUP720955:TUU720963 UEL720955:UEQ720963 UOH720955:UOM720963 UYD720955:UYI720963 VHZ720955:VIE720963 VRV720955:VSA720963 WBR720955:WBW720963 WLN720955:WLS720963 WVJ720955:WVO720963 B786491:G786499 IX786491:JC786499 ST786491:SY786499 ACP786491:ACU786499 AML786491:AMQ786499 AWH786491:AWM786499 BGD786491:BGI786499 BPZ786491:BQE786499 BZV786491:CAA786499 CJR786491:CJW786499 CTN786491:CTS786499 DDJ786491:DDO786499 DNF786491:DNK786499 DXB786491:DXG786499 EGX786491:EHC786499 EQT786491:EQY786499 FAP786491:FAU786499 FKL786491:FKQ786499 FUH786491:FUM786499 GED786491:GEI786499 GNZ786491:GOE786499 GXV786491:GYA786499 HHR786491:HHW786499 HRN786491:HRS786499 IBJ786491:IBO786499 ILF786491:ILK786499 IVB786491:IVG786499 JEX786491:JFC786499 JOT786491:JOY786499 JYP786491:JYU786499 KIL786491:KIQ786499 KSH786491:KSM786499 LCD786491:LCI786499 LLZ786491:LME786499 LVV786491:LWA786499 MFR786491:MFW786499 MPN786491:MPS786499 MZJ786491:MZO786499 NJF786491:NJK786499 NTB786491:NTG786499 OCX786491:ODC786499 OMT786491:OMY786499 OWP786491:OWU786499 PGL786491:PGQ786499 PQH786491:PQM786499 QAD786491:QAI786499 QJZ786491:QKE786499 QTV786491:QUA786499 RDR786491:RDW786499 RNN786491:RNS786499 RXJ786491:RXO786499 SHF786491:SHK786499 SRB786491:SRG786499 TAX786491:TBC786499 TKT786491:TKY786499 TUP786491:TUU786499 UEL786491:UEQ786499 UOH786491:UOM786499 UYD786491:UYI786499 VHZ786491:VIE786499 VRV786491:VSA786499 WBR786491:WBW786499 WLN786491:WLS786499 WVJ786491:WVO786499 B852027:G852035 IX852027:JC852035 ST852027:SY852035 ACP852027:ACU852035 AML852027:AMQ852035 AWH852027:AWM852035 BGD852027:BGI852035 BPZ852027:BQE852035 BZV852027:CAA852035 CJR852027:CJW852035 CTN852027:CTS852035 DDJ852027:DDO852035 DNF852027:DNK852035 DXB852027:DXG852035 EGX852027:EHC852035 EQT852027:EQY852035 FAP852027:FAU852035 FKL852027:FKQ852035 FUH852027:FUM852035 GED852027:GEI852035 GNZ852027:GOE852035 GXV852027:GYA852035 HHR852027:HHW852035 HRN852027:HRS852035 IBJ852027:IBO852035 ILF852027:ILK852035 IVB852027:IVG852035 JEX852027:JFC852035 JOT852027:JOY852035 JYP852027:JYU852035 KIL852027:KIQ852035 KSH852027:KSM852035 LCD852027:LCI852035 LLZ852027:LME852035 LVV852027:LWA852035 MFR852027:MFW852035 MPN852027:MPS852035 MZJ852027:MZO852035 NJF852027:NJK852035 NTB852027:NTG852035 OCX852027:ODC852035 OMT852027:OMY852035 OWP852027:OWU852035 PGL852027:PGQ852035 PQH852027:PQM852035 QAD852027:QAI852035 QJZ852027:QKE852035 QTV852027:QUA852035 RDR852027:RDW852035 RNN852027:RNS852035 RXJ852027:RXO852035 SHF852027:SHK852035 SRB852027:SRG852035 TAX852027:TBC852035 TKT852027:TKY852035 TUP852027:TUU852035 UEL852027:UEQ852035 UOH852027:UOM852035 UYD852027:UYI852035 VHZ852027:VIE852035 VRV852027:VSA852035 WBR852027:WBW852035 WLN852027:WLS852035 WVJ852027:WVO852035 B917563:G917571 IX917563:JC917571 ST917563:SY917571 ACP917563:ACU917571 AML917563:AMQ917571 AWH917563:AWM917571 BGD917563:BGI917571 BPZ917563:BQE917571 BZV917563:CAA917571 CJR917563:CJW917571 CTN917563:CTS917571 DDJ917563:DDO917571 DNF917563:DNK917571 DXB917563:DXG917571 EGX917563:EHC917571 EQT917563:EQY917571 FAP917563:FAU917571 FKL917563:FKQ917571 FUH917563:FUM917571 GED917563:GEI917571 GNZ917563:GOE917571 GXV917563:GYA917571 HHR917563:HHW917571 HRN917563:HRS917571 IBJ917563:IBO917571 ILF917563:ILK917571 IVB917563:IVG917571 JEX917563:JFC917571 JOT917563:JOY917571 JYP917563:JYU917571 KIL917563:KIQ917571 KSH917563:KSM917571 LCD917563:LCI917571 LLZ917563:LME917571 LVV917563:LWA917571 MFR917563:MFW917571 MPN917563:MPS917571 MZJ917563:MZO917571 NJF917563:NJK917571 NTB917563:NTG917571 OCX917563:ODC917571 OMT917563:OMY917571 OWP917563:OWU917571 PGL917563:PGQ917571 PQH917563:PQM917571 QAD917563:QAI917571 QJZ917563:QKE917571 QTV917563:QUA917571 RDR917563:RDW917571 RNN917563:RNS917571 RXJ917563:RXO917571 SHF917563:SHK917571 SRB917563:SRG917571 TAX917563:TBC917571 TKT917563:TKY917571 TUP917563:TUU917571 UEL917563:UEQ917571 UOH917563:UOM917571 UYD917563:UYI917571 VHZ917563:VIE917571 VRV917563:VSA917571 WBR917563:WBW917571 WLN917563:WLS917571 WVJ917563:WVO917571 B983099:G983107 IX983099:JC983107 ST983099:SY983107 ACP983099:ACU983107 AML983099:AMQ983107 AWH983099:AWM983107 BGD983099:BGI983107 BPZ983099:BQE983107 BZV983099:CAA983107 CJR983099:CJW983107 CTN983099:CTS983107 DDJ983099:DDO983107 DNF983099:DNK983107 DXB983099:DXG983107 EGX983099:EHC983107 EQT983099:EQY983107 FAP983099:FAU983107 FKL983099:FKQ983107 FUH983099:FUM983107 GED983099:GEI983107 GNZ983099:GOE983107 GXV983099:GYA983107 HHR983099:HHW983107 HRN983099:HRS983107 IBJ983099:IBO983107 ILF983099:ILK983107 IVB983099:IVG983107 JEX983099:JFC983107 JOT983099:JOY983107 JYP983099:JYU983107 KIL983099:KIQ983107 KSH983099:KSM983107 LCD983099:LCI983107 LLZ983099:LME983107 LVV983099:LWA983107 MFR983099:MFW983107 MPN983099:MPS983107 MZJ983099:MZO983107 NJF983099:NJK983107 NTB983099:NTG983107 OCX983099:ODC983107 OMT983099:OMY983107 OWP983099:OWU983107 PGL983099:PGQ983107 PQH983099:PQM983107 QAD983099:QAI983107 QJZ983099:QKE983107 QTV983099:QUA983107 RDR983099:RDW983107 RNN983099:RNS983107 RXJ983099:RXO983107 SHF983099:SHK983107 SRB983099:SRG983107 TAX983099:TBC983107 TKT983099:TKY983107 TUP983099:TUU983107 UEL983099:UEQ983107 UOH983099:UOM983107 UYD983099:UYI983107 VHZ983099:VIE983107 VRV983099:VSA983107 WBR983099:WBW983107 WLN983099:WLS983107 WVJ983099:WVO983107">
      <formula1>M.OBRA</formula1>
    </dataValidation>
  </dataValidations>
  <pageMargins left="0.7" right="0.7" top="0.75" bottom="0.75" header="0.3" footer="0.3"/>
  <pageSetup scale="71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2,5'!D4:J4</f>
        <v>SAN JOSE DE LOS CHORROS</v>
      </c>
      <c r="E4" s="645"/>
      <c r="F4" s="645"/>
      <c r="G4" s="645"/>
      <c r="H4" s="645"/>
      <c r="I4" s="645"/>
      <c r="J4" s="646"/>
      <c r="K4" s="439">
        <f>+'CH 2,5'!K4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2.6</v>
      </c>
      <c r="C6" s="794"/>
      <c r="D6" s="112" t="s">
        <v>5</v>
      </c>
      <c r="E6" s="114"/>
      <c r="F6" s="115" t="str">
        <f>+Resumen!B157</f>
        <v>Relleno en material granular para tuberia</v>
      </c>
      <c r="G6" s="114"/>
      <c r="H6" s="114"/>
      <c r="I6" s="114"/>
      <c r="J6" s="116"/>
      <c r="K6" s="180" t="str">
        <f>+Resumen!C157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737</v>
      </c>
      <c r="B11" s="697"/>
      <c r="C11" s="697"/>
      <c r="D11" s="697"/>
      <c r="E11" s="697"/>
      <c r="F11" s="697"/>
      <c r="G11" s="698"/>
      <c r="H11" s="367" t="s">
        <v>99</v>
      </c>
      <c r="I11" s="363">
        <v>1.25</v>
      </c>
      <c r="J11" s="217">
        <v>85000</v>
      </c>
      <c r="K11" s="129">
        <f>IF(A11="","",I11*J11)</f>
        <v>106250</v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/>
      </c>
      <c r="I12" s="37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106250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5312.5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111562.5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111560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67" t="str">
        <f>IF(A58="","",VLOOKUP(A58,M.OBRA1,2,FALSE))</f>
        <v>HH</v>
      </c>
      <c r="I58" s="37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67"/>
      <c r="I59" s="37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ref="H60:H67" si="10">IF(A60="","",VLOOKUP(A60,M.OBRA1,2,FALSE))</f>
        <v/>
      </c>
      <c r="I60" s="37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130560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45696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176256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A67 IW58:IW67 SS58:SS67 ACO58:ACO67 AMK58:AMK67 AWG58:AWG67 BGC58:BGC67 BPY58:BPY67 BZU58:BZU67 CJQ58:CJQ67 CTM58:CTM67 DDI58:DDI67 DNE58:DNE67 DXA58:DXA67 EGW58:EGW67 EQS58:EQS67 FAO58:FAO67 FKK58:FKK67 FUG58:FUG67 GEC58:GEC67 GNY58:GNY67 GXU58:GXU67 HHQ58:HHQ67 HRM58:HRM67 IBI58:IBI67 ILE58:ILE67 IVA58:IVA67 JEW58:JEW67 JOS58:JOS67 JYO58:JYO67 KIK58:KIK67 KSG58:KSG67 LCC58:LCC67 LLY58:LLY67 LVU58:LVU67 MFQ58:MFQ67 MPM58:MPM67 MZI58:MZI67 NJE58:NJE67 NTA58:NTA67 OCW58:OCW67 OMS58:OMS67 OWO58:OWO67 PGK58:PGK67 PQG58:PQG67 QAC58:QAC67 QJY58:QJY67 QTU58:QTU67 RDQ58:RDQ67 RNM58:RNM67 RXI58:RXI67 SHE58:SHE67 SRA58:SRA67 TAW58:TAW67 TKS58:TKS67 TUO58:TUO67 UEK58:UEK67 UOG58:UOG67 UYC58:UYC67 VHY58:VHY67 VRU58:VRU67 WBQ58:WBQ67 WLM58:WLM67 WVI58:WVI67 A65594:A65603 IW65594:IW65603 SS65594:SS65603 ACO65594:ACO65603 AMK65594:AMK65603 AWG65594:AWG65603 BGC65594:BGC65603 BPY65594:BPY65603 BZU65594:BZU65603 CJQ65594:CJQ65603 CTM65594:CTM65603 DDI65594:DDI65603 DNE65594:DNE65603 DXA65594:DXA65603 EGW65594:EGW65603 EQS65594:EQS65603 FAO65594:FAO65603 FKK65594:FKK65603 FUG65594:FUG65603 GEC65594:GEC65603 GNY65594:GNY65603 GXU65594:GXU65603 HHQ65594:HHQ65603 HRM65594:HRM65603 IBI65594:IBI65603 ILE65594:ILE65603 IVA65594:IVA65603 JEW65594:JEW65603 JOS65594:JOS65603 JYO65594:JYO65603 KIK65594:KIK65603 KSG65594:KSG65603 LCC65594:LCC65603 LLY65594:LLY65603 LVU65594:LVU65603 MFQ65594:MFQ65603 MPM65594:MPM65603 MZI65594:MZI65603 NJE65594:NJE65603 NTA65594:NTA65603 OCW65594:OCW65603 OMS65594:OMS65603 OWO65594:OWO65603 PGK65594:PGK65603 PQG65594:PQG65603 QAC65594:QAC65603 QJY65594:QJY65603 QTU65594:QTU65603 RDQ65594:RDQ65603 RNM65594:RNM65603 RXI65594:RXI65603 SHE65594:SHE65603 SRA65594:SRA65603 TAW65594:TAW65603 TKS65594:TKS65603 TUO65594:TUO65603 UEK65594:UEK65603 UOG65594:UOG65603 UYC65594:UYC65603 VHY65594:VHY65603 VRU65594:VRU65603 WBQ65594:WBQ65603 WLM65594:WLM65603 WVI65594:WVI65603 A131130:A131139 IW131130:IW131139 SS131130:SS131139 ACO131130:ACO131139 AMK131130:AMK131139 AWG131130:AWG131139 BGC131130:BGC131139 BPY131130:BPY131139 BZU131130:BZU131139 CJQ131130:CJQ131139 CTM131130:CTM131139 DDI131130:DDI131139 DNE131130:DNE131139 DXA131130:DXA131139 EGW131130:EGW131139 EQS131130:EQS131139 FAO131130:FAO131139 FKK131130:FKK131139 FUG131130:FUG131139 GEC131130:GEC131139 GNY131130:GNY131139 GXU131130:GXU131139 HHQ131130:HHQ131139 HRM131130:HRM131139 IBI131130:IBI131139 ILE131130:ILE131139 IVA131130:IVA131139 JEW131130:JEW131139 JOS131130:JOS131139 JYO131130:JYO131139 KIK131130:KIK131139 KSG131130:KSG131139 LCC131130:LCC131139 LLY131130:LLY131139 LVU131130:LVU131139 MFQ131130:MFQ131139 MPM131130:MPM131139 MZI131130:MZI131139 NJE131130:NJE131139 NTA131130:NTA131139 OCW131130:OCW131139 OMS131130:OMS131139 OWO131130:OWO131139 PGK131130:PGK131139 PQG131130:PQG131139 QAC131130:QAC131139 QJY131130:QJY131139 QTU131130:QTU131139 RDQ131130:RDQ131139 RNM131130:RNM131139 RXI131130:RXI131139 SHE131130:SHE131139 SRA131130:SRA131139 TAW131130:TAW131139 TKS131130:TKS131139 TUO131130:TUO131139 UEK131130:UEK131139 UOG131130:UOG131139 UYC131130:UYC131139 VHY131130:VHY131139 VRU131130:VRU131139 WBQ131130:WBQ131139 WLM131130:WLM131139 WVI131130:WVI131139 A196666:A196675 IW196666:IW196675 SS196666:SS196675 ACO196666:ACO196675 AMK196666:AMK196675 AWG196666:AWG196675 BGC196666:BGC196675 BPY196666:BPY196675 BZU196666:BZU196675 CJQ196666:CJQ196675 CTM196666:CTM196675 DDI196666:DDI196675 DNE196666:DNE196675 DXA196666:DXA196675 EGW196666:EGW196675 EQS196666:EQS196675 FAO196666:FAO196675 FKK196666:FKK196675 FUG196666:FUG196675 GEC196666:GEC196675 GNY196666:GNY196675 GXU196666:GXU196675 HHQ196666:HHQ196675 HRM196666:HRM196675 IBI196666:IBI196675 ILE196666:ILE196675 IVA196666:IVA196675 JEW196666:JEW196675 JOS196666:JOS196675 JYO196666:JYO196675 KIK196666:KIK196675 KSG196666:KSG196675 LCC196666:LCC196675 LLY196666:LLY196675 LVU196666:LVU196675 MFQ196666:MFQ196675 MPM196666:MPM196675 MZI196666:MZI196675 NJE196666:NJE196675 NTA196666:NTA196675 OCW196666:OCW196675 OMS196666:OMS196675 OWO196666:OWO196675 PGK196666:PGK196675 PQG196666:PQG196675 QAC196666:QAC196675 QJY196666:QJY196675 QTU196666:QTU196675 RDQ196666:RDQ196675 RNM196666:RNM196675 RXI196666:RXI196675 SHE196666:SHE196675 SRA196666:SRA196675 TAW196666:TAW196675 TKS196666:TKS196675 TUO196666:TUO196675 UEK196666:UEK196675 UOG196666:UOG196675 UYC196666:UYC196675 VHY196666:VHY196675 VRU196666:VRU196675 WBQ196666:WBQ196675 WLM196666:WLM196675 WVI196666:WVI196675 A262202:A262211 IW262202:IW262211 SS262202:SS262211 ACO262202:ACO262211 AMK262202:AMK262211 AWG262202:AWG262211 BGC262202:BGC262211 BPY262202:BPY262211 BZU262202:BZU262211 CJQ262202:CJQ262211 CTM262202:CTM262211 DDI262202:DDI262211 DNE262202:DNE262211 DXA262202:DXA262211 EGW262202:EGW262211 EQS262202:EQS262211 FAO262202:FAO262211 FKK262202:FKK262211 FUG262202:FUG262211 GEC262202:GEC262211 GNY262202:GNY262211 GXU262202:GXU262211 HHQ262202:HHQ262211 HRM262202:HRM262211 IBI262202:IBI262211 ILE262202:ILE262211 IVA262202:IVA262211 JEW262202:JEW262211 JOS262202:JOS262211 JYO262202:JYO262211 KIK262202:KIK262211 KSG262202:KSG262211 LCC262202:LCC262211 LLY262202:LLY262211 LVU262202:LVU262211 MFQ262202:MFQ262211 MPM262202:MPM262211 MZI262202:MZI262211 NJE262202:NJE262211 NTA262202:NTA262211 OCW262202:OCW262211 OMS262202:OMS262211 OWO262202:OWO262211 PGK262202:PGK262211 PQG262202:PQG262211 QAC262202:QAC262211 QJY262202:QJY262211 QTU262202:QTU262211 RDQ262202:RDQ262211 RNM262202:RNM262211 RXI262202:RXI262211 SHE262202:SHE262211 SRA262202:SRA262211 TAW262202:TAW262211 TKS262202:TKS262211 TUO262202:TUO262211 UEK262202:UEK262211 UOG262202:UOG262211 UYC262202:UYC262211 VHY262202:VHY262211 VRU262202:VRU262211 WBQ262202:WBQ262211 WLM262202:WLM262211 WVI262202:WVI262211 A327738:A327747 IW327738:IW327747 SS327738:SS327747 ACO327738:ACO327747 AMK327738:AMK327747 AWG327738:AWG327747 BGC327738:BGC327747 BPY327738:BPY327747 BZU327738:BZU327747 CJQ327738:CJQ327747 CTM327738:CTM327747 DDI327738:DDI327747 DNE327738:DNE327747 DXA327738:DXA327747 EGW327738:EGW327747 EQS327738:EQS327747 FAO327738:FAO327747 FKK327738:FKK327747 FUG327738:FUG327747 GEC327738:GEC327747 GNY327738:GNY327747 GXU327738:GXU327747 HHQ327738:HHQ327747 HRM327738:HRM327747 IBI327738:IBI327747 ILE327738:ILE327747 IVA327738:IVA327747 JEW327738:JEW327747 JOS327738:JOS327747 JYO327738:JYO327747 KIK327738:KIK327747 KSG327738:KSG327747 LCC327738:LCC327747 LLY327738:LLY327747 LVU327738:LVU327747 MFQ327738:MFQ327747 MPM327738:MPM327747 MZI327738:MZI327747 NJE327738:NJE327747 NTA327738:NTA327747 OCW327738:OCW327747 OMS327738:OMS327747 OWO327738:OWO327747 PGK327738:PGK327747 PQG327738:PQG327747 QAC327738:QAC327747 QJY327738:QJY327747 QTU327738:QTU327747 RDQ327738:RDQ327747 RNM327738:RNM327747 RXI327738:RXI327747 SHE327738:SHE327747 SRA327738:SRA327747 TAW327738:TAW327747 TKS327738:TKS327747 TUO327738:TUO327747 UEK327738:UEK327747 UOG327738:UOG327747 UYC327738:UYC327747 VHY327738:VHY327747 VRU327738:VRU327747 WBQ327738:WBQ327747 WLM327738:WLM327747 WVI327738:WVI327747 A393274:A393283 IW393274:IW393283 SS393274:SS393283 ACO393274:ACO393283 AMK393274:AMK393283 AWG393274:AWG393283 BGC393274:BGC393283 BPY393274:BPY393283 BZU393274:BZU393283 CJQ393274:CJQ393283 CTM393274:CTM393283 DDI393274:DDI393283 DNE393274:DNE393283 DXA393274:DXA393283 EGW393274:EGW393283 EQS393274:EQS393283 FAO393274:FAO393283 FKK393274:FKK393283 FUG393274:FUG393283 GEC393274:GEC393283 GNY393274:GNY393283 GXU393274:GXU393283 HHQ393274:HHQ393283 HRM393274:HRM393283 IBI393274:IBI393283 ILE393274:ILE393283 IVA393274:IVA393283 JEW393274:JEW393283 JOS393274:JOS393283 JYO393274:JYO393283 KIK393274:KIK393283 KSG393274:KSG393283 LCC393274:LCC393283 LLY393274:LLY393283 LVU393274:LVU393283 MFQ393274:MFQ393283 MPM393274:MPM393283 MZI393274:MZI393283 NJE393274:NJE393283 NTA393274:NTA393283 OCW393274:OCW393283 OMS393274:OMS393283 OWO393274:OWO393283 PGK393274:PGK393283 PQG393274:PQG393283 QAC393274:QAC393283 QJY393274:QJY393283 QTU393274:QTU393283 RDQ393274:RDQ393283 RNM393274:RNM393283 RXI393274:RXI393283 SHE393274:SHE393283 SRA393274:SRA393283 TAW393274:TAW393283 TKS393274:TKS393283 TUO393274:TUO393283 UEK393274:UEK393283 UOG393274:UOG393283 UYC393274:UYC393283 VHY393274:VHY393283 VRU393274:VRU393283 WBQ393274:WBQ393283 WLM393274:WLM393283 WVI393274:WVI393283 A458810:A458819 IW458810:IW458819 SS458810:SS458819 ACO458810:ACO458819 AMK458810:AMK458819 AWG458810:AWG458819 BGC458810:BGC458819 BPY458810:BPY458819 BZU458810:BZU458819 CJQ458810:CJQ458819 CTM458810:CTM458819 DDI458810:DDI458819 DNE458810:DNE458819 DXA458810:DXA458819 EGW458810:EGW458819 EQS458810:EQS458819 FAO458810:FAO458819 FKK458810:FKK458819 FUG458810:FUG458819 GEC458810:GEC458819 GNY458810:GNY458819 GXU458810:GXU458819 HHQ458810:HHQ458819 HRM458810:HRM458819 IBI458810:IBI458819 ILE458810:ILE458819 IVA458810:IVA458819 JEW458810:JEW458819 JOS458810:JOS458819 JYO458810:JYO458819 KIK458810:KIK458819 KSG458810:KSG458819 LCC458810:LCC458819 LLY458810:LLY458819 LVU458810:LVU458819 MFQ458810:MFQ458819 MPM458810:MPM458819 MZI458810:MZI458819 NJE458810:NJE458819 NTA458810:NTA458819 OCW458810:OCW458819 OMS458810:OMS458819 OWO458810:OWO458819 PGK458810:PGK458819 PQG458810:PQG458819 QAC458810:QAC458819 QJY458810:QJY458819 QTU458810:QTU458819 RDQ458810:RDQ458819 RNM458810:RNM458819 RXI458810:RXI458819 SHE458810:SHE458819 SRA458810:SRA458819 TAW458810:TAW458819 TKS458810:TKS458819 TUO458810:TUO458819 UEK458810:UEK458819 UOG458810:UOG458819 UYC458810:UYC458819 VHY458810:VHY458819 VRU458810:VRU458819 WBQ458810:WBQ458819 WLM458810:WLM458819 WVI458810:WVI458819 A524346:A524355 IW524346:IW524355 SS524346:SS524355 ACO524346:ACO524355 AMK524346:AMK524355 AWG524346:AWG524355 BGC524346:BGC524355 BPY524346:BPY524355 BZU524346:BZU524355 CJQ524346:CJQ524355 CTM524346:CTM524355 DDI524346:DDI524355 DNE524346:DNE524355 DXA524346:DXA524355 EGW524346:EGW524355 EQS524346:EQS524355 FAO524346:FAO524355 FKK524346:FKK524355 FUG524346:FUG524355 GEC524346:GEC524355 GNY524346:GNY524355 GXU524346:GXU524355 HHQ524346:HHQ524355 HRM524346:HRM524355 IBI524346:IBI524355 ILE524346:ILE524355 IVA524346:IVA524355 JEW524346:JEW524355 JOS524346:JOS524355 JYO524346:JYO524355 KIK524346:KIK524355 KSG524346:KSG524355 LCC524346:LCC524355 LLY524346:LLY524355 LVU524346:LVU524355 MFQ524346:MFQ524355 MPM524346:MPM524355 MZI524346:MZI524355 NJE524346:NJE524355 NTA524346:NTA524355 OCW524346:OCW524355 OMS524346:OMS524355 OWO524346:OWO524355 PGK524346:PGK524355 PQG524346:PQG524355 QAC524346:QAC524355 QJY524346:QJY524355 QTU524346:QTU524355 RDQ524346:RDQ524355 RNM524346:RNM524355 RXI524346:RXI524355 SHE524346:SHE524355 SRA524346:SRA524355 TAW524346:TAW524355 TKS524346:TKS524355 TUO524346:TUO524355 UEK524346:UEK524355 UOG524346:UOG524355 UYC524346:UYC524355 VHY524346:VHY524355 VRU524346:VRU524355 WBQ524346:WBQ524355 WLM524346:WLM524355 WVI524346:WVI524355 A589882:A589891 IW589882:IW589891 SS589882:SS589891 ACO589882:ACO589891 AMK589882:AMK589891 AWG589882:AWG589891 BGC589882:BGC589891 BPY589882:BPY589891 BZU589882:BZU589891 CJQ589882:CJQ589891 CTM589882:CTM589891 DDI589882:DDI589891 DNE589882:DNE589891 DXA589882:DXA589891 EGW589882:EGW589891 EQS589882:EQS589891 FAO589882:FAO589891 FKK589882:FKK589891 FUG589882:FUG589891 GEC589882:GEC589891 GNY589882:GNY589891 GXU589882:GXU589891 HHQ589882:HHQ589891 HRM589882:HRM589891 IBI589882:IBI589891 ILE589882:ILE589891 IVA589882:IVA589891 JEW589882:JEW589891 JOS589882:JOS589891 JYO589882:JYO589891 KIK589882:KIK589891 KSG589882:KSG589891 LCC589882:LCC589891 LLY589882:LLY589891 LVU589882:LVU589891 MFQ589882:MFQ589891 MPM589882:MPM589891 MZI589882:MZI589891 NJE589882:NJE589891 NTA589882:NTA589891 OCW589882:OCW589891 OMS589882:OMS589891 OWO589882:OWO589891 PGK589882:PGK589891 PQG589882:PQG589891 QAC589882:QAC589891 QJY589882:QJY589891 QTU589882:QTU589891 RDQ589882:RDQ589891 RNM589882:RNM589891 RXI589882:RXI589891 SHE589882:SHE589891 SRA589882:SRA589891 TAW589882:TAW589891 TKS589882:TKS589891 TUO589882:TUO589891 UEK589882:UEK589891 UOG589882:UOG589891 UYC589882:UYC589891 VHY589882:VHY589891 VRU589882:VRU589891 WBQ589882:WBQ589891 WLM589882:WLM589891 WVI589882:WVI589891 A655418:A655427 IW655418:IW655427 SS655418:SS655427 ACO655418:ACO655427 AMK655418:AMK655427 AWG655418:AWG655427 BGC655418:BGC655427 BPY655418:BPY655427 BZU655418:BZU655427 CJQ655418:CJQ655427 CTM655418:CTM655427 DDI655418:DDI655427 DNE655418:DNE655427 DXA655418:DXA655427 EGW655418:EGW655427 EQS655418:EQS655427 FAO655418:FAO655427 FKK655418:FKK655427 FUG655418:FUG655427 GEC655418:GEC655427 GNY655418:GNY655427 GXU655418:GXU655427 HHQ655418:HHQ655427 HRM655418:HRM655427 IBI655418:IBI655427 ILE655418:ILE655427 IVA655418:IVA655427 JEW655418:JEW655427 JOS655418:JOS655427 JYO655418:JYO655427 KIK655418:KIK655427 KSG655418:KSG655427 LCC655418:LCC655427 LLY655418:LLY655427 LVU655418:LVU655427 MFQ655418:MFQ655427 MPM655418:MPM655427 MZI655418:MZI655427 NJE655418:NJE655427 NTA655418:NTA655427 OCW655418:OCW655427 OMS655418:OMS655427 OWO655418:OWO655427 PGK655418:PGK655427 PQG655418:PQG655427 QAC655418:QAC655427 QJY655418:QJY655427 QTU655418:QTU655427 RDQ655418:RDQ655427 RNM655418:RNM655427 RXI655418:RXI655427 SHE655418:SHE655427 SRA655418:SRA655427 TAW655418:TAW655427 TKS655418:TKS655427 TUO655418:TUO655427 UEK655418:UEK655427 UOG655418:UOG655427 UYC655418:UYC655427 VHY655418:VHY655427 VRU655418:VRU655427 WBQ655418:WBQ655427 WLM655418:WLM655427 WVI655418:WVI655427 A720954:A720963 IW720954:IW720963 SS720954:SS720963 ACO720954:ACO720963 AMK720954:AMK720963 AWG720954:AWG720963 BGC720954:BGC720963 BPY720954:BPY720963 BZU720954:BZU720963 CJQ720954:CJQ720963 CTM720954:CTM720963 DDI720954:DDI720963 DNE720954:DNE720963 DXA720954:DXA720963 EGW720954:EGW720963 EQS720954:EQS720963 FAO720954:FAO720963 FKK720954:FKK720963 FUG720954:FUG720963 GEC720954:GEC720963 GNY720954:GNY720963 GXU720954:GXU720963 HHQ720954:HHQ720963 HRM720954:HRM720963 IBI720954:IBI720963 ILE720954:ILE720963 IVA720954:IVA720963 JEW720954:JEW720963 JOS720954:JOS720963 JYO720954:JYO720963 KIK720954:KIK720963 KSG720954:KSG720963 LCC720954:LCC720963 LLY720954:LLY720963 LVU720954:LVU720963 MFQ720954:MFQ720963 MPM720954:MPM720963 MZI720954:MZI720963 NJE720954:NJE720963 NTA720954:NTA720963 OCW720954:OCW720963 OMS720954:OMS720963 OWO720954:OWO720963 PGK720954:PGK720963 PQG720954:PQG720963 QAC720954:QAC720963 QJY720954:QJY720963 QTU720954:QTU720963 RDQ720954:RDQ720963 RNM720954:RNM720963 RXI720954:RXI720963 SHE720954:SHE720963 SRA720954:SRA720963 TAW720954:TAW720963 TKS720954:TKS720963 TUO720954:TUO720963 UEK720954:UEK720963 UOG720954:UOG720963 UYC720954:UYC720963 VHY720954:VHY720963 VRU720954:VRU720963 WBQ720954:WBQ720963 WLM720954:WLM720963 WVI720954:WVI720963 A786490:A786499 IW786490:IW786499 SS786490:SS786499 ACO786490:ACO786499 AMK786490:AMK786499 AWG786490:AWG786499 BGC786490:BGC786499 BPY786490:BPY786499 BZU786490:BZU786499 CJQ786490:CJQ786499 CTM786490:CTM786499 DDI786490:DDI786499 DNE786490:DNE786499 DXA786490:DXA786499 EGW786490:EGW786499 EQS786490:EQS786499 FAO786490:FAO786499 FKK786490:FKK786499 FUG786490:FUG786499 GEC786490:GEC786499 GNY786490:GNY786499 GXU786490:GXU786499 HHQ786490:HHQ786499 HRM786490:HRM786499 IBI786490:IBI786499 ILE786490:ILE786499 IVA786490:IVA786499 JEW786490:JEW786499 JOS786490:JOS786499 JYO786490:JYO786499 KIK786490:KIK786499 KSG786490:KSG786499 LCC786490:LCC786499 LLY786490:LLY786499 LVU786490:LVU786499 MFQ786490:MFQ786499 MPM786490:MPM786499 MZI786490:MZI786499 NJE786490:NJE786499 NTA786490:NTA786499 OCW786490:OCW786499 OMS786490:OMS786499 OWO786490:OWO786499 PGK786490:PGK786499 PQG786490:PQG786499 QAC786490:QAC786499 QJY786490:QJY786499 QTU786490:QTU786499 RDQ786490:RDQ786499 RNM786490:RNM786499 RXI786490:RXI786499 SHE786490:SHE786499 SRA786490:SRA786499 TAW786490:TAW786499 TKS786490:TKS786499 TUO786490:TUO786499 UEK786490:UEK786499 UOG786490:UOG786499 UYC786490:UYC786499 VHY786490:VHY786499 VRU786490:VRU786499 WBQ786490:WBQ786499 WLM786490:WLM786499 WVI786490:WVI786499 A852026:A852035 IW852026:IW852035 SS852026:SS852035 ACO852026:ACO852035 AMK852026:AMK852035 AWG852026:AWG852035 BGC852026:BGC852035 BPY852026:BPY852035 BZU852026:BZU852035 CJQ852026:CJQ852035 CTM852026:CTM852035 DDI852026:DDI852035 DNE852026:DNE852035 DXA852026:DXA852035 EGW852026:EGW852035 EQS852026:EQS852035 FAO852026:FAO852035 FKK852026:FKK852035 FUG852026:FUG852035 GEC852026:GEC852035 GNY852026:GNY852035 GXU852026:GXU852035 HHQ852026:HHQ852035 HRM852026:HRM852035 IBI852026:IBI852035 ILE852026:ILE852035 IVA852026:IVA852035 JEW852026:JEW852035 JOS852026:JOS852035 JYO852026:JYO852035 KIK852026:KIK852035 KSG852026:KSG852035 LCC852026:LCC852035 LLY852026:LLY852035 LVU852026:LVU852035 MFQ852026:MFQ852035 MPM852026:MPM852035 MZI852026:MZI852035 NJE852026:NJE852035 NTA852026:NTA852035 OCW852026:OCW852035 OMS852026:OMS852035 OWO852026:OWO852035 PGK852026:PGK852035 PQG852026:PQG852035 QAC852026:QAC852035 QJY852026:QJY852035 QTU852026:QTU852035 RDQ852026:RDQ852035 RNM852026:RNM852035 RXI852026:RXI852035 SHE852026:SHE852035 SRA852026:SRA852035 TAW852026:TAW852035 TKS852026:TKS852035 TUO852026:TUO852035 UEK852026:UEK852035 UOG852026:UOG852035 UYC852026:UYC852035 VHY852026:VHY852035 VRU852026:VRU852035 WBQ852026:WBQ852035 WLM852026:WLM852035 WVI852026:WVI852035 A917562:A917571 IW917562:IW917571 SS917562:SS917571 ACO917562:ACO917571 AMK917562:AMK917571 AWG917562:AWG917571 BGC917562:BGC917571 BPY917562:BPY917571 BZU917562:BZU917571 CJQ917562:CJQ917571 CTM917562:CTM917571 DDI917562:DDI917571 DNE917562:DNE917571 DXA917562:DXA917571 EGW917562:EGW917571 EQS917562:EQS917571 FAO917562:FAO917571 FKK917562:FKK917571 FUG917562:FUG917571 GEC917562:GEC917571 GNY917562:GNY917571 GXU917562:GXU917571 HHQ917562:HHQ917571 HRM917562:HRM917571 IBI917562:IBI917571 ILE917562:ILE917571 IVA917562:IVA917571 JEW917562:JEW917571 JOS917562:JOS917571 JYO917562:JYO917571 KIK917562:KIK917571 KSG917562:KSG917571 LCC917562:LCC917571 LLY917562:LLY917571 LVU917562:LVU917571 MFQ917562:MFQ917571 MPM917562:MPM917571 MZI917562:MZI917571 NJE917562:NJE917571 NTA917562:NTA917571 OCW917562:OCW917571 OMS917562:OMS917571 OWO917562:OWO917571 PGK917562:PGK917571 PQG917562:PQG917571 QAC917562:QAC917571 QJY917562:QJY917571 QTU917562:QTU917571 RDQ917562:RDQ917571 RNM917562:RNM917571 RXI917562:RXI917571 SHE917562:SHE917571 SRA917562:SRA917571 TAW917562:TAW917571 TKS917562:TKS917571 TUO917562:TUO917571 UEK917562:UEK917571 UOG917562:UOG917571 UYC917562:UYC917571 VHY917562:VHY917571 VRU917562:VRU917571 WBQ917562:WBQ917571 WLM917562:WLM917571 WVI917562:WVI917571 A983098:A983107 IW983098:IW983107 SS983098:SS983107 ACO983098:ACO983107 AMK983098:AMK983107 AWG983098:AWG983107 BGC983098:BGC983107 BPY983098:BPY983107 BZU983098:BZU983107 CJQ983098:CJQ983107 CTM983098:CTM983107 DDI983098:DDI983107 DNE983098:DNE983107 DXA983098:DXA983107 EGW983098:EGW983107 EQS983098:EQS983107 FAO983098:FAO983107 FKK983098:FKK983107 FUG983098:FUG983107 GEC983098:GEC983107 GNY983098:GNY983107 GXU983098:GXU983107 HHQ983098:HHQ983107 HRM983098:HRM983107 IBI983098:IBI983107 ILE983098:ILE983107 IVA983098:IVA983107 JEW983098:JEW983107 JOS983098:JOS983107 JYO983098:JYO983107 KIK983098:KIK983107 KSG983098:KSG983107 LCC983098:LCC983107 LLY983098:LLY983107 LVU983098:LVU983107 MFQ983098:MFQ983107 MPM983098:MPM983107 MZI983098:MZI983107 NJE983098:NJE983107 NTA983098:NTA983107 OCW983098:OCW983107 OMS983098:OMS983107 OWO983098:OWO983107 PGK983098:PGK983107 PQG983098:PQG983107 QAC983098:QAC983107 QJY983098:QJY983107 QTU983098:QTU983107 RDQ983098:RDQ983107 RNM983098:RNM983107 RXI983098:RXI983107 SHE983098:SHE983107 SRA983098:SRA983107 TAW983098:TAW983107 TKS983098:TKS983107 TUO983098:TUO983107 UEK983098:UEK983107 UOG983098:UOG983107 UYC983098:UYC983107 VHY983098:VHY983107 VRU983098:VRU983107 WBQ983098:WBQ983107 WLM983098:WLM983107 WVI983098:WVI983107 B59:G67 IX59:JC67 ST59:SY67 ACP59:ACU67 AML59:AMQ67 AWH59:AWM67 BGD59:BGI67 BPZ59:BQE67 BZV59:CAA67 CJR59:CJW67 CTN59:CTS67 DDJ59:DDO67 DNF59:DNK67 DXB59:DXG67 EGX59:EHC67 EQT59:EQY67 FAP59:FAU67 FKL59:FKQ67 FUH59:FUM67 GED59:GEI67 GNZ59:GOE67 GXV59:GYA67 HHR59:HHW67 HRN59:HRS67 IBJ59:IBO67 ILF59:ILK67 IVB59:IVG67 JEX59:JFC67 JOT59:JOY67 JYP59:JYU67 KIL59:KIQ67 KSH59:KSM67 LCD59:LCI67 LLZ59:LME67 LVV59:LWA67 MFR59:MFW67 MPN59:MPS67 MZJ59:MZO67 NJF59:NJK67 NTB59:NTG67 OCX59:ODC67 OMT59:OMY67 OWP59:OWU67 PGL59:PGQ67 PQH59:PQM67 QAD59:QAI67 QJZ59:QKE67 QTV59:QUA67 RDR59:RDW67 RNN59:RNS67 RXJ59:RXO67 SHF59:SHK67 SRB59:SRG67 TAX59:TBC67 TKT59:TKY67 TUP59:TUU67 UEL59:UEQ67 UOH59:UOM67 UYD59:UYI67 VHZ59:VIE67 VRV59:VSA67 WBR59:WBW67 WLN59:WLS67 WVJ59:WVO67 B65595:G65603 IX65595:JC65603 ST65595:SY65603 ACP65595:ACU65603 AML65595:AMQ65603 AWH65595:AWM65603 BGD65595:BGI65603 BPZ65595:BQE65603 BZV65595:CAA65603 CJR65595:CJW65603 CTN65595:CTS65603 DDJ65595:DDO65603 DNF65595:DNK65603 DXB65595:DXG65603 EGX65595:EHC65603 EQT65595:EQY65603 FAP65595:FAU65603 FKL65595:FKQ65603 FUH65595:FUM65603 GED65595:GEI65603 GNZ65595:GOE65603 GXV65595:GYA65603 HHR65595:HHW65603 HRN65595:HRS65603 IBJ65595:IBO65603 ILF65595:ILK65603 IVB65595:IVG65603 JEX65595:JFC65603 JOT65595:JOY65603 JYP65595:JYU65603 KIL65595:KIQ65603 KSH65595:KSM65603 LCD65595:LCI65603 LLZ65595:LME65603 LVV65595:LWA65603 MFR65595:MFW65603 MPN65595:MPS65603 MZJ65595:MZO65603 NJF65595:NJK65603 NTB65595:NTG65603 OCX65595:ODC65603 OMT65595:OMY65603 OWP65595:OWU65603 PGL65595:PGQ65603 PQH65595:PQM65603 QAD65595:QAI65603 QJZ65595:QKE65603 QTV65595:QUA65603 RDR65595:RDW65603 RNN65595:RNS65603 RXJ65595:RXO65603 SHF65595:SHK65603 SRB65595:SRG65603 TAX65595:TBC65603 TKT65595:TKY65603 TUP65595:TUU65603 UEL65595:UEQ65603 UOH65595:UOM65603 UYD65595:UYI65603 VHZ65595:VIE65603 VRV65595:VSA65603 WBR65595:WBW65603 WLN65595:WLS65603 WVJ65595:WVO65603 B131131:G131139 IX131131:JC131139 ST131131:SY131139 ACP131131:ACU131139 AML131131:AMQ131139 AWH131131:AWM131139 BGD131131:BGI131139 BPZ131131:BQE131139 BZV131131:CAA131139 CJR131131:CJW131139 CTN131131:CTS131139 DDJ131131:DDO131139 DNF131131:DNK131139 DXB131131:DXG131139 EGX131131:EHC131139 EQT131131:EQY131139 FAP131131:FAU131139 FKL131131:FKQ131139 FUH131131:FUM131139 GED131131:GEI131139 GNZ131131:GOE131139 GXV131131:GYA131139 HHR131131:HHW131139 HRN131131:HRS131139 IBJ131131:IBO131139 ILF131131:ILK131139 IVB131131:IVG131139 JEX131131:JFC131139 JOT131131:JOY131139 JYP131131:JYU131139 KIL131131:KIQ131139 KSH131131:KSM131139 LCD131131:LCI131139 LLZ131131:LME131139 LVV131131:LWA131139 MFR131131:MFW131139 MPN131131:MPS131139 MZJ131131:MZO131139 NJF131131:NJK131139 NTB131131:NTG131139 OCX131131:ODC131139 OMT131131:OMY131139 OWP131131:OWU131139 PGL131131:PGQ131139 PQH131131:PQM131139 QAD131131:QAI131139 QJZ131131:QKE131139 QTV131131:QUA131139 RDR131131:RDW131139 RNN131131:RNS131139 RXJ131131:RXO131139 SHF131131:SHK131139 SRB131131:SRG131139 TAX131131:TBC131139 TKT131131:TKY131139 TUP131131:TUU131139 UEL131131:UEQ131139 UOH131131:UOM131139 UYD131131:UYI131139 VHZ131131:VIE131139 VRV131131:VSA131139 WBR131131:WBW131139 WLN131131:WLS131139 WVJ131131:WVO131139 B196667:G196675 IX196667:JC196675 ST196667:SY196675 ACP196667:ACU196675 AML196667:AMQ196675 AWH196667:AWM196675 BGD196667:BGI196675 BPZ196667:BQE196675 BZV196667:CAA196675 CJR196667:CJW196675 CTN196667:CTS196675 DDJ196667:DDO196675 DNF196667:DNK196675 DXB196667:DXG196675 EGX196667:EHC196675 EQT196667:EQY196675 FAP196667:FAU196675 FKL196667:FKQ196675 FUH196667:FUM196675 GED196667:GEI196675 GNZ196667:GOE196675 GXV196667:GYA196675 HHR196667:HHW196675 HRN196667:HRS196675 IBJ196667:IBO196675 ILF196667:ILK196675 IVB196667:IVG196675 JEX196667:JFC196675 JOT196667:JOY196675 JYP196667:JYU196675 KIL196667:KIQ196675 KSH196667:KSM196675 LCD196667:LCI196675 LLZ196667:LME196675 LVV196667:LWA196675 MFR196667:MFW196675 MPN196667:MPS196675 MZJ196667:MZO196675 NJF196667:NJK196675 NTB196667:NTG196675 OCX196667:ODC196675 OMT196667:OMY196675 OWP196667:OWU196675 PGL196667:PGQ196675 PQH196667:PQM196675 QAD196667:QAI196675 QJZ196667:QKE196675 QTV196667:QUA196675 RDR196667:RDW196675 RNN196667:RNS196675 RXJ196667:RXO196675 SHF196667:SHK196675 SRB196667:SRG196675 TAX196667:TBC196675 TKT196667:TKY196675 TUP196667:TUU196675 UEL196667:UEQ196675 UOH196667:UOM196675 UYD196667:UYI196675 VHZ196667:VIE196675 VRV196667:VSA196675 WBR196667:WBW196675 WLN196667:WLS196675 WVJ196667:WVO196675 B262203:G262211 IX262203:JC262211 ST262203:SY262211 ACP262203:ACU262211 AML262203:AMQ262211 AWH262203:AWM262211 BGD262203:BGI262211 BPZ262203:BQE262211 BZV262203:CAA262211 CJR262203:CJW262211 CTN262203:CTS262211 DDJ262203:DDO262211 DNF262203:DNK262211 DXB262203:DXG262211 EGX262203:EHC262211 EQT262203:EQY262211 FAP262203:FAU262211 FKL262203:FKQ262211 FUH262203:FUM262211 GED262203:GEI262211 GNZ262203:GOE262211 GXV262203:GYA262211 HHR262203:HHW262211 HRN262203:HRS262211 IBJ262203:IBO262211 ILF262203:ILK262211 IVB262203:IVG262211 JEX262203:JFC262211 JOT262203:JOY262211 JYP262203:JYU262211 KIL262203:KIQ262211 KSH262203:KSM262211 LCD262203:LCI262211 LLZ262203:LME262211 LVV262203:LWA262211 MFR262203:MFW262211 MPN262203:MPS262211 MZJ262203:MZO262211 NJF262203:NJK262211 NTB262203:NTG262211 OCX262203:ODC262211 OMT262203:OMY262211 OWP262203:OWU262211 PGL262203:PGQ262211 PQH262203:PQM262211 QAD262203:QAI262211 QJZ262203:QKE262211 QTV262203:QUA262211 RDR262203:RDW262211 RNN262203:RNS262211 RXJ262203:RXO262211 SHF262203:SHK262211 SRB262203:SRG262211 TAX262203:TBC262211 TKT262203:TKY262211 TUP262203:TUU262211 UEL262203:UEQ262211 UOH262203:UOM262211 UYD262203:UYI262211 VHZ262203:VIE262211 VRV262203:VSA262211 WBR262203:WBW262211 WLN262203:WLS262211 WVJ262203:WVO262211 B327739:G327747 IX327739:JC327747 ST327739:SY327747 ACP327739:ACU327747 AML327739:AMQ327747 AWH327739:AWM327747 BGD327739:BGI327747 BPZ327739:BQE327747 BZV327739:CAA327747 CJR327739:CJW327747 CTN327739:CTS327747 DDJ327739:DDO327747 DNF327739:DNK327747 DXB327739:DXG327747 EGX327739:EHC327747 EQT327739:EQY327747 FAP327739:FAU327747 FKL327739:FKQ327747 FUH327739:FUM327747 GED327739:GEI327747 GNZ327739:GOE327747 GXV327739:GYA327747 HHR327739:HHW327747 HRN327739:HRS327747 IBJ327739:IBO327747 ILF327739:ILK327747 IVB327739:IVG327747 JEX327739:JFC327747 JOT327739:JOY327747 JYP327739:JYU327747 KIL327739:KIQ327747 KSH327739:KSM327747 LCD327739:LCI327747 LLZ327739:LME327747 LVV327739:LWA327747 MFR327739:MFW327747 MPN327739:MPS327747 MZJ327739:MZO327747 NJF327739:NJK327747 NTB327739:NTG327747 OCX327739:ODC327747 OMT327739:OMY327747 OWP327739:OWU327747 PGL327739:PGQ327747 PQH327739:PQM327747 QAD327739:QAI327747 QJZ327739:QKE327747 QTV327739:QUA327747 RDR327739:RDW327747 RNN327739:RNS327747 RXJ327739:RXO327747 SHF327739:SHK327747 SRB327739:SRG327747 TAX327739:TBC327747 TKT327739:TKY327747 TUP327739:TUU327747 UEL327739:UEQ327747 UOH327739:UOM327747 UYD327739:UYI327747 VHZ327739:VIE327747 VRV327739:VSA327747 WBR327739:WBW327747 WLN327739:WLS327747 WVJ327739:WVO327747 B393275:G393283 IX393275:JC393283 ST393275:SY393283 ACP393275:ACU393283 AML393275:AMQ393283 AWH393275:AWM393283 BGD393275:BGI393283 BPZ393275:BQE393283 BZV393275:CAA393283 CJR393275:CJW393283 CTN393275:CTS393283 DDJ393275:DDO393283 DNF393275:DNK393283 DXB393275:DXG393283 EGX393275:EHC393283 EQT393275:EQY393283 FAP393275:FAU393283 FKL393275:FKQ393283 FUH393275:FUM393283 GED393275:GEI393283 GNZ393275:GOE393283 GXV393275:GYA393283 HHR393275:HHW393283 HRN393275:HRS393283 IBJ393275:IBO393283 ILF393275:ILK393283 IVB393275:IVG393283 JEX393275:JFC393283 JOT393275:JOY393283 JYP393275:JYU393283 KIL393275:KIQ393283 KSH393275:KSM393283 LCD393275:LCI393283 LLZ393275:LME393283 LVV393275:LWA393283 MFR393275:MFW393283 MPN393275:MPS393283 MZJ393275:MZO393283 NJF393275:NJK393283 NTB393275:NTG393283 OCX393275:ODC393283 OMT393275:OMY393283 OWP393275:OWU393283 PGL393275:PGQ393283 PQH393275:PQM393283 QAD393275:QAI393283 QJZ393275:QKE393283 QTV393275:QUA393283 RDR393275:RDW393283 RNN393275:RNS393283 RXJ393275:RXO393283 SHF393275:SHK393283 SRB393275:SRG393283 TAX393275:TBC393283 TKT393275:TKY393283 TUP393275:TUU393283 UEL393275:UEQ393283 UOH393275:UOM393283 UYD393275:UYI393283 VHZ393275:VIE393283 VRV393275:VSA393283 WBR393275:WBW393283 WLN393275:WLS393283 WVJ393275:WVO393283 B458811:G458819 IX458811:JC458819 ST458811:SY458819 ACP458811:ACU458819 AML458811:AMQ458819 AWH458811:AWM458819 BGD458811:BGI458819 BPZ458811:BQE458819 BZV458811:CAA458819 CJR458811:CJW458819 CTN458811:CTS458819 DDJ458811:DDO458819 DNF458811:DNK458819 DXB458811:DXG458819 EGX458811:EHC458819 EQT458811:EQY458819 FAP458811:FAU458819 FKL458811:FKQ458819 FUH458811:FUM458819 GED458811:GEI458819 GNZ458811:GOE458819 GXV458811:GYA458819 HHR458811:HHW458819 HRN458811:HRS458819 IBJ458811:IBO458819 ILF458811:ILK458819 IVB458811:IVG458819 JEX458811:JFC458819 JOT458811:JOY458819 JYP458811:JYU458819 KIL458811:KIQ458819 KSH458811:KSM458819 LCD458811:LCI458819 LLZ458811:LME458819 LVV458811:LWA458819 MFR458811:MFW458819 MPN458811:MPS458819 MZJ458811:MZO458819 NJF458811:NJK458819 NTB458811:NTG458819 OCX458811:ODC458819 OMT458811:OMY458819 OWP458811:OWU458819 PGL458811:PGQ458819 PQH458811:PQM458819 QAD458811:QAI458819 QJZ458811:QKE458819 QTV458811:QUA458819 RDR458811:RDW458819 RNN458811:RNS458819 RXJ458811:RXO458819 SHF458811:SHK458819 SRB458811:SRG458819 TAX458811:TBC458819 TKT458811:TKY458819 TUP458811:TUU458819 UEL458811:UEQ458819 UOH458811:UOM458819 UYD458811:UYI458819 VHZ458811:VIE458819 VRV458811:VSA458819 WBR458811:WBW458819 WLN458811:WLS458819 WVJ458811:WVO458819 B524347:G524355 IX524347:JC524355 ST524347:SY524355 ACP524347:ACU524355 AML524347:AMQ524355 AWH524347:AWM524355 BGD524347:BGI524355 BPZ524347:BQE524355 BZV524347:CAA524355 CJR524347:CJW524355 CTN524347:CTS524355 DDJ524347:DDO524355 DNF524347:DNK524355 DXB524347:DXG524355 EGX524347:EHC524355 EQT524347:EQY524355 FAP524347:FAU524355 FKL524347:FKQ524355 FUH524347:FUM524355 GED524347:GEI524355 GNZ524347:GOE524355 GXV524347:GYA524355 HHR524347:HHW524355 HRN524347:HRS524355 IBJ524347:IBO524355 ILF524347:ILK524355 IVB524347:IVG524355 JEX524347:JFC524355 JOT524347:JOY524355 JYP524347:JYU524355 KIL524347:KIQ524355 KSH524347:KSM524355 LCD524347:LCI524355 LLZ524347:LME524355 LVV524347:LWA524355 MFR524347:MFW524355 MPN524347:MPS524355 MZJ524347:MZO524355 NJF524347:NJK524355 NTB524347:NTG524355 OCX524347:ODC524355 OMT524347:OMY524355 OWP524347:OWU524355 PGL524347:PGQ524355 PQH524347:PQM524355 QAD524347:QAI524355 QJZ524347:QKE524355 QTV524347:QUA524355 RDR524347:RDW524355 RNN524347:RNS524355 RXJ524347:RXO524355 SHF524347:SHK524355 SRB524347:SRG524355 TAX524347:TBC524355 TKT524347:TKY524355 TUP524347:TUU524355 UEL524347:UEQ524355 UOH524347:UOM524355 UYD524347:UYI524355 VHZ524347:VIE524355 VRV524347:VSA524355 WBR524347:WBW524355 WLN524347:WLS524355 WVJ524347:WVO524355 B589883:G589891 IX589883:JC589891 ST589883:SY589891 ACP589883:ACU589891 AML589883:AMQ589891 AWH589883:AWM589891 BGD589883:BGI589891 BPZ589883:BQE589891 BZV589883:CAA589891 CJR589883:CJW589891 CTN589883:CTS589891 DDJ589883:DDO589891 DNF589883:DNK589891 DXB589883:DXG589891 EGX589883:EHC589891 EQT589883:EQY589891 FAP589883:FAU589891 FKL589883:FKQ589891 FUH589883:FUM589891 GED589883:GEI589891 GNZ589883:GOE589891 GXV589883:GYA589891 HHR589883:HHW589891 HRN589883:HRS589891 IBJ589883:IBO589891 ILF589883:ILK589891 IVB589883:IVG589891 JEX589883:JFC589891 JOT589883:JOY589891 JYP589883:JYU589891 KIL589883:KIQ589891 KSH589883:KSM589891 LCD589883:LCI589891 LLZ589883:LME589891 LVV589883:LWA589891 MFR589883:MFW589891 MPN589883:MPS589891 MZJ589883:MZO589891 NJF589883:NJK589891 NTB589883:NTG589891 OCX589883:ODC589891 OMT589883:OMY589891 OWP589883:OWU589891 PGL589883:PGQ589891 PQH589883:PQM589891 QAD589883:QAI589891 QJZ589883:QKE589891 QTV589883:QUA589891 RDR589883:RDW589891 RNN589883:RNS589891 RXJ589883:RXO589891 SHF589883:SHK589891 SRB589883:SRG589891 TAX589883:TBC589891 TKT589883:TKY589891 TUP589883:TUU589891 UEL589883:UEQ589891 UOH589883:UOM589891 UYD589883:UYI589891 VHZ589883:VIE589891 VRV589883:VSA589891 WBR589883:WBW589891 WLN589883:WLS589891 WVJ589883:WVO589891 B655419:G655427 IX655419:JC655427 ST655419:SY655427 ACP655419:ACU655427 AML655419:AMQ655427 AWH655419:AWM655427 BGD655419:BGI655427 BPZ655419:BQE655427 BZV655419:CAA655427 CJR655419:CJW655427 CTN655419:CTS655427 DDJ655419:DDO655427 DNF655419:DNK655427 DXB655419:DXG655427 EGX655419:EHC655427 EQT655419:EQY655427 FAP655419:FAU655427 FKL655419:FKQ655427 FUH655419:FUM655427 GED655419:GEI655427 GNZ655419:GOE655427 GXV655419:GYA655427 HHR655419:HHW655427 HRN655419:HRS655427 IBJ655419:IBO655427 ILF655419:ILK655427 IVB655419:IVG655427 JEX655419:JFC655427 JOT655419:JOY655427 JYP655419:JYU655427 KIL655419:KIQ655427 KSH655419:KSM655427 LCD655419:LCI655427 LLZ655419:LME655427 LVV655419:LWA655427 MFR655419:MFW655427 MPN655419:MPS655427 MZJ655419:MZO655427 NJF655419:NJK655427 NTB655419:NTG655427 OCX655419:ODC655427 OMT655419:OMY655427 OWP655419:OWU655427 PGL655419:PGQ655427 PQH655419:PQM655427 QAD655419:QAI655427 QJZ655419:QKE655427 QTV655419:QUA655427 RDR655419:RDW655427 RNN655419:RNS655427 RXJ655419:RXO655427 SHF655419:SHK655427 SRB655419:SRG655427 TAX655419:TBC655427 TKT655419:TKY655427 TUP655419:TUU655427 UEL655419:UEQ655427 UOH655419:UOM655427 UYD655419:UYI655427 VHZ655419:VIE655427 VRV655419:VSA655427 WBR655419:WBW655427 WLN655419:WLS655427 WVJ655419:WVO655427 B720955:G720963 IX720955:JC720963 ST720955:SY720963 ACP720955:ACU720963 AML720955:AMQ720963 AWH720955:AWM720963 BGD720955:BGI720963 BPZ720955:BQE720963 BZV720955:CAA720963 CJR720955:CJW720963 CTN720955:CTS720963 DDJ720955:DDO720963 DNF720955:DNK720963 DXB720955:DXG720963 EGX720955:EHC720963 EQT720955:EQY720963 FAP720955:FAU720963 FKL720955:FKQ720963 FUH720955:FUM720963 GED720955:GEI720963 GNZ720955:GOE720963 GXV720955:GYA720963 HHR720955:HHW720963 HRN720955:HRS720963 IBJ720955:IBO720963 ILF720955:ILK720963 IVB720955:IVG720963 JEX720955:JFC720963 JOT720955:JOY720963 JYP720955:JYU720963 KIL720955:KIQ720963 KSH720955:KSM720963 LCD720955:LCI720963 LLZ720955:LME720963 LVV720955:LWA720963 MFR720955:MFW720963 MPN720955:MPS720963 MZJ720955:MZO720963 NJF720955:NJK720963 NTB720955:NTG720963 OCX720955:ODC720963 OMT720955:OMY720963 OWP720955:OWU720963 PGL720955:PGQ720963 PQH720955:PQM720963 QAD720955:QAI720963 QJZ720955:QKE720963 QTV720955:QUA720963 RDR720955:RDW720963 RNN720955:RNS720963 RXJ720955:RXO720963 SHF720955:SHK720963 SRB720955:SRG720963 TAX720955:TBC720963 TKT720955:TKY720963 TUP720955:TUU720963 UEL720955:UEQ720963 UOH720955:UOM720963 UYD720955:UYI720963 VHZ720955:VIE720963 VRV720955:VSA720963 WBR720955:WBW720963 WLN720955:WLS720963 WVJ720955:WVO720963 B786491:G786499 IX786491:JC786499 ST786491:SY786499 ACP786491:ACU786499 AML786491:AMQ786499 AWH786491:AWM786499 BGD786491:BGI786499 BPZ786491:BQE786499 BZV786491:CAA786499 CJR786491:CJW786499 CTN786491:CTS786499 DDJ786491:DDO786499 DNF786491:DNK786499 DXB786491:DXG786499 EGX786491:EHC786499 EQT786491:EQY786499 FAP786491:FAU786499 FKL786491:FKQ786499 FUH786491:FUM786499 GED786491:GEI786499 GNZ786491:GOE786499 GXV786491:GYA786499 HHR786491:HHW786499 HRN786491:HRS786499 IBJ786491:IBO786499 ILF786491:ILK786499 IVB786491:IVG786499 JEX786491:JFC786499 JOT786491:JOY786499 JYP786491:JYU786499 KIL786491:KIQ786499 KSH786491:KSM786499 LCD786491:LCI786499 LLZ786491:LME786499 LVV786491:LWA786499 MFR786491:MFW786499 MPN786491:MPS786499 MZJ786491:MZO786499 NJF786491:NJK786499 NTB786491:NTG786499 OCX786491:ODC786499 OMT786491:OMY786499 OWP786491:OWU786499 PGL786491:PGQ786499 PQH786491:PQM786499 QAD786491:QAI786499 QJZ786491:QKE786499 QTV786491:QUA786499 RDR786491:RDW786499 RNN786491:RNS786499 RXJ786491:RXO786499 SHF786491:SHK786499 SRB786491:SRG786499 TAX786491:TBC786499 TKT786491:TKY786499 TUP786491:TUU786499 UEL786491:UEQ786499 UOH786491:UOM786499 UYD786491:UYI786499 VHZ786491:VIE786499 VRV786491:VSA786499 WBR786491:WBW786499 WLN786491:WLS786499 WVJ786491:WVO786499 B852027:G852035 IX852027:JC852035 ST852027:SY852035 ACP852027:ACU852035 AML852027:AMQ852035 AWH852027:AWM852035 BGD852027:BGI852035 BPZ852027:BQE852035 BZV852027:CAA852035 CJR852027:CJW852035 CTN852027:CTS852035 DDJ852027:DDO852035 DNF852027:DNK852035 DXB852027:DXG852035 EGX852027:EHC852035 EQT852027:EQY852035 FAP852027:FAU852035 FKL852027:FKQ852035 FUH852027:FUM852035 GED852027:GEI852035 GNZ852027:GOE852035 GXV852027:GYA852035 HHR852027:HHW852035 HRN852027:HRS852035 IBJ852027:IBO852035 ILF852027:ILK852035 IVB852027:IVG852035 JEX852027:JFC852035 JOT852027:JOY852035 JYP852027:JYU852035 KIL852027:KIQ852035 KSH852027:KSM852035 LCD852027:LCI852035 LLZ852027:LME852035 LVV852027:LWA852035 MFR852027:MFW852035 MPN852027:MPS852035 MZJ852027:MZO852035 NJF852027:NJK852035 NTB852027:NTG852035 OCX852027:ODC852035 OMT852027:OMY852035 OWP852027:OWU852035 PGL852027:PGQ852035 PQH852027:PQM852035 QAD852027:QAI852035 QJZ852027:QKE852035 QTV852027:QUA852035 RDR852027:RDW852035 RNN852027:RNS852035 RXJ852027:RXO852035 SHF852027:SHK852035 SRB852027:SRG852035 TAX852027:TBC852035 TKT852027:TKY852035 TUP852027:TUU852035 UEL852027:UEQ852035 UOH852027:UOM852035 UYD852027:UYI852035 VHZ852027:VIE852035 VRV852027:VSA852035 WBR852027:WBW852035 WLN852027:WLS852035 WVJ852027:WVO852035 B917563:G917571 IX917563:JC917571 ST917563:SY917571 ACP917563:ACU917571 AML917563:AMQ917571 AWH917563:AWM917571 BGD917563:BGI917571 BPZ917563:BQE917571 BZV917563:CAA917571 CJR917563:CJW917571 CTN917563:CTS917571 DDJ917563:DDO917571 DNF917563:DNK917571 DXB917563:DXG917571 EGX917563:EHC917571 EQT917563:EQY917571 FAP917563:FAU917571 FKL917563:FKQ917571 FUH917563:FUM917571 GED917563:GEI917571 GNZ917563:GOE917571 GXV917563:GYA917571 HHR917563:HHW917571 HRN917563:HRS917571 IBJ917563:IBO917571 ILF917563:ILK917571 IVB917563:IVG917571 JEX917563:JFC917571 JOT917563:JOY917571 JYP917563:JYU917571 KIL917563:KIQ917571 KSH917563:KSM917571 LCD917563:LCI917571 LLZ917563:LME917571 LVV917563:LWA917571 MFR917563:MFW917571 MPN917563:MPS917571 MZJ917563:MZO917571 NJF917563:NJK917571 NTB917563:NTG917571 OCX917563:ODC917571 OMT917563:OMY917571 OWP917563:OWU917571 PGL917563:PGQ917571 PQH917563:PQM917571 QAD917563:QAI917571 QJZ917563:QKE917571 QTV917563:QUA917571 RDR917563:RDW917571 RNN917563:RNS917571 RXJ917563:RXO917571 SHF917563:SHK917571 SRB917563:SRG917571 TAX917563:TBC917571 TKT917563:TKY917571 TUP917563:TUU917571 UEL917563:UEQ917571 UOH917563:UOM917571 UYD917563:UYI917571 VHZ917563:VIE917571 VRV917563:VSA917571 WBR917563:WBW917571 WLN917563:WLS917571 WVJ917563:WVO917571 B983099:G983107 IX983099:JC983107 ST983099:SY983107 ACP983099:ACU983107 AML983099:AMQ983107 AWH983099:AWM983107 BGD983099:BGI983107 BPZ983099:BQE983107 BZV983099:CAA983107 CJR983099:CJW983107 CTN983099:CTS983107 DDJ983099:DDO983107 DNF983099:DNK983107 DXB983099:DXG983107 EGX983099:EHC983107 EQT983099:EQY983107 FAP983099:FAU983107 FKL983099:FKQ983107 FUH983099:FUM983107 GED983099:GEI983107 GNZ983099:GOE983107 GXV983099:GYA983107 HHR983099:HHW983107 HRN983099:HRS983107 IBJ983099:IBO983107 ILF983099:ILK983107 IVB983099:IVG983107 JEX983099:JFC983107 JOT983099:JOY983107 JYP983099:JYU983107 KIL983099:KIQ983107 KSH983099:KSM983107 LCD983099:LCI983107 LLZ983099:LME983107 LVV983099:LWA983107 MFR983099:MFW983107 MPN983099:MPS983107 MZJ983099:MZO983107 NJF983099:NJK983107 NTB983099:NTG983107 OCX983099:ODC983107 OMT983099:OMY983107 OWP983099:OWU983107 PGL983099:PGQ983107 PQH983099:PQM983107 QAD983099:QAI983107 QJZ983099:QKE983107 QTV983099:QUA983107 RDR983099:RDW983107 RNN983099:RNS983107 RXJ983099:RXO983107 SHF983099:SHK983107 SRB983099:SRG983107 TAX983099:TBC983107 TKT983099:TKY983107 TUP983099:TUU983107 UEL983099:UEQ983107 UOH983099:UOM983107 UYD983099:UYI983107 VHZ983099:VIE983107 VRV983099:VSA983107 WBR983099:WBW983107 WLN983099:WLS983107 WVJ983099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scale="71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0" zoomScaleNormal="100" zoomScaleSheetLayoutView="8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2,6 '!D4:J4</f>
        <v>SAN JOSE DE LOS CHORROS</v>
      </c>
      <c r="E4" s="645"/>
      <c r="F4" s="645"/>
      <c r="G4" s="645"/>
      <c r="H4" s="645"/>
      <c r="I4" s="645"/>
      <c r="J4" s="646"/>
      <c r="K4" s="439">
        <f>+'CH 2,6 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2.7</v>
      </c>
      <c r="C6" s="794"/>
      <c r="D6" s="112" t="s">
        <v>5</v>
      </c>
      <c r="E6" s="114"/>
      <c r="F6" s="115" t="str">
        <f>+Resumen!B158</f>
        <v xml:space="preserve">Entibados </v>
      </c>
      <c r="G6" s="114"/>
      <c r="H6" s="114"/>
      <c r="I6" s="114"/>
      <c r="J6" s="116"/>
      <c r="K6" s="180" t="str">
        <f>+Resumen!C158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738</v>
      </c>
      <c r="B11" s="697"/>
      <c r="C11" s="697"/>
      <c r="D11" s="697"/>
      <c r="E11" s="697"/>
      <c r="F11" s="697"/>
      <c r="G11" s="698"/>
      <c r="H11" s="367" t="s">
        <v>101</v>
      </c>
      <c r="I11" s="363">
        <v>1.1000000000000001</v>
      </c>
      <c r="J11" s="217">
        <v>5000</v>
      </c>
      <c r="K11" s="129">
        <f>IF(A11="","",I11*J11)</f>
        <v>5500</v>
      </c>
    </row>
    <row r="12" spans="1:11">
      <c r="A12" s="699" t="s">
        <v>739</v>
      </c>
      <c r="B12" s="700"/>
      <c r="C12" s="700"/>
      <c r="D12" s="700"/>
      <c r="E12" s="700"/>
      <c r="F12" s="700"/>
      <c r="G12" s="701"/>
      <c r="H12" s="372" t="s">
        <v>94</v>
      </c>
      <c r="I12" s="372">
        <v>1</v>
      </c>
      <c r="J12" s="218">
        <v>4000</v>
      </c>
      <c r="K12" s="129">
        <f t="shared" ref="K12:K20" si="0">IF(A12="","",I12*J12)</f>
        <v>4000</v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ref="H13:H20" si="1">IF(A13="","",VLOOKUP(A13,MATERIALES1,2,FALSE))</f>
        <v/>
      </c>
      <c r="I13" s="372"/>
      <c r="J13" s="218" t="str">
        <f t="shared" ref="J13:J20" si="2">IF(A13="","",VLOOKUP(A13,MATERIALES1,3,FALSE))</f>
        <v/>
      </c>
      <c r="K13" s="129" t="str">
        <f t="shared" si="0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1"/>
        <v/>
      </c>
      <c r="I14" s="372"/>
      <c r="J14" s="218" t="str">
        <f t="shared" si="2"/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2"/>
        <v/>
      </c>
      <c r="K16" s="129" t="str">
        <f t="shared" si="0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2"/>
        <v/>
      </c>
      <c r="K17" s="129" t="str">
        <f t="shared" si="0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2"/>
        <v/>
      </c>
      <c r="K18" s="129" t="str">
        <f t="shared" si="0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2"/>
        <v/>
      </c>
      <c r="K19" s="129" t="str">
        <f t="shared" si="0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2"/>
        <v/>
      </c>
      <c r="K20" s="129" t="str">
        <f t="shared" si="0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9500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475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9975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9980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337.5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340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>IF(A58="","",VLOOKUP(A58,M.OBRA1,2,FALSE))</f>
        <v>HH</v>
      </c>
      <c r="I58" s="372">
        <v>1</v>
      </c>
      <c r="J58" s="217">
        <f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">
        <v>178</v>
      </c>
      <c r="I59" s="372">
        <v>1</v>
      </c>
      <c r="J59" s="217">
        <v>4311</v>
      </c>
      <c r="K59" s="225">
        <f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ref="H60:H67" si="10">IF(A60="","",VLOOKUP(A60,M.OBRA1,2,FALSE))</f>
        <v/>
      </c>
      <c r="I60" s="37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20670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7234.4999999999991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27904.5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ageMargins left="0.7" right="0.7" top="0.75" bottom="0.75" header="0.3" footer="0.3"/>
  <pageSetup scale="70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view="pageBreakPreview" zoomScale="80" zoomScaleNormal="100" zoomScaleSheetLayoutView="8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2,7'!D4:J4</f>
        <v>SAN JOSE DE LOS CHORROS</v>
      </c>
      <c r="E4" s="645"/>
      <c r="F4" s="645"/>
      <c r="G4" s="645"/>
      <c r="H4" s="645"/>
      <c r="I4" s="645"/>
      <c r="J4" s="646"/>
      <c r="K4" s="439">
        <f>+'CH 2,7'!K4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2.8</v>
      </c>
      <c r="C6" s="794"/>
      <c r="D6" s="112" t="s">
        <v>5</v>
      </c>
      <c r="E6" s="114"/>
      <c r="F6" s="115" t="str">
        <f>+Resumen!B159</f>
        <v>Manejo aguas subterraneas</v>
      </c>
      <c r="G6" s="114"/>
      <c r="H6" s="114"/>
      <c r="I6" s="114"/>
      <c r="J6" s="116"/>
      <c r="K6" s="180" t="str">
        <f>+Resumen!C159</f>
        <v>gb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/>
      <c r="I11" s="363"/>
      <c r="J11" s="217"/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/>
      <c r="I12" s="372"/>
      <c r="J12" s="218"/>
      <c r="K12" s="129" t="str">
        <f t="shared" ref="K12:K20" si="0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/>
      <c r="I13" s="372"/>
      <c r="J13" s="218"/>
      <c r="K13" s="129" t="str">
        <f t="shared" si="0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ref="H14:H20" si="1">IF(A14="","",VLOOKUP(A14,MATERIALES1,2,FALSE))</f>
        <v/>
      </c>
      <c r="I14" s="372"/>
      <c r="J14" s="218" t="str">
        <f t="shared" ref="J14:J20" si="2">IF(A14="","",VLOOKUP(A14,MATERIALES1,3,FALSE))</f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2"/>
        <v/>
      </c>
      <c r="K16" s="129" t="str">
        <f t="shared" si="0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2"/>
        <v/>
      </c>
      <c r="K17" s="129" t="str">
        <f t="shared" si="0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2"/>
        <v/>
      </c>
      <c r="K18" s="129" t="str">
        <f t="shared" si="0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2"/>
        <v/>
      </c>
      <c r="K19" s="129" t="str">
        <f t="shared" si="0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2"/>
        <v/>
      </c>
      <c r="K20" s="129" t="str">
        <f t="shared" si="0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60</v>
      </c>
      <c r="J29" s="217">
        <f t="shared" ref="J29:J35" si="4">IF(A29="","",VLOOKUP(A29,EQUIPOS1,3,FALSE))</f>
        <v>2500</v>
      </c>
      <c r="K29" s="129">
        <f>IF(A29="","",I29*J29)</f>
        <v>150000</v>
      </c>
    </row>
    <row r="30" spans="1:11">
      <c r="A30" s="690" t="s">
        <v>740</v>
      </c>
      <c r="B30" s="691"/>
      <c r="C30" s="691"/>
      <c r="D30" s="691"/>
      <c r="E30" s="691"/>
      <c r="F30" s="691"/>
      <c r="G30" s="692"/>
      <c r="H30" s="367" t="s">
        <v>741</v>
      </c>
      <c r="I30" s="372">
        <v>60</v>
      </c>
      <c r="J30" s="217">
        <v>120000</v>
      </c>
      <c r="K30" s="129">
        <f t="shared" ref="K30:K35" si="5">IF(A30="","",I30*J30)</f>
        <v>7200000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7350000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7350000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67" t="s">
        <v>178</v>
      </c>
      <c r="I58" s="372">
        <v>480</v>
      </c>
      <c r="J58" s="217">
        <v>4311</v>
      </c>
      <c r="K58" s="225">
        <f>IF(A58="","",I58*J58)</f>
        <v>2069280</v>
      </c>
    </row>
    <row r="59" spans="1:11">
      <c r="A59" s="690"/>
      <c r="B59" s="691"/>
      <c r="C59" s="691"/>
      <c r="D59" s="691"/>
      <c r="E59" s="691"/>
      <c r="F59" s="691"/>
      <c r="G59" s="692"/>
      <c r="H59" s="367" t="str">
        <f t="shared" ref="H59:H66" si="10">IF(A59="","",VLOOKUP(A59,M.OBRA1,2,FALSE))</f>
        <v/>
      </c>
      <c r="I59" s="372"/>
      <c r="J59" s="217" t="str">
        <f t="shared" ref="J59:J66" si="11">IF(A59="","",VLOOKUP(A59,M.OBRA1,3,FALSE))</f>
        <v/>
      </c>
      <c r="K59" s="225" t="str">
        <f t="shared" ref="K59:K66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64" t="str">
        <f t="shared" si="10"/>
        <v/>
      </c>
      <c r="I66" s="364"/>
      <c r="J66" s="219" t="str">
        <f t="shared" si="11"/>
        <v/>
      </c>
      <c r="K66" s="226" t="str">
        <f t="shared" si="12"/>
        <v/>
      </c>
    </row>
    <row r="67" spans="1:11" ht="13.5" thickBot="1">
      <c r="A67" s="141"/>
      <c r="B67" s="141"/>
      <c r="C67" s="141"/>
      <c r="D67" s="141"/>
      <c r="E67" s="370" t="s">
        <v>29</v>
      </c>
      <c r="F67" s="371"/>
      <c r="G67" s="371"/>
      <c r="H67" s="371"/>
      <c r="I67" s="371"/>
      <c r="J67" s="134"/>
      <c r="K67" s="155">
        <f>SUM(K58:K66)</f>
        <v>2069280</v>
      </c>
    </row>
    <row r="68" spans="1:11" ht="13.5" thickBot="1">
      <c r="A68" s="141"/>
      <c r="B68" s="141"/>
      <c r="C68" s="141"/>
      <c r="D68" s="141"/>
      <c r="E68" s="370" t="s">
        <v>30</v>
      </c>
      <c r="F68" s="371"/>
      <c r="G68" s="371"/>
      <c r="H68" s="137"/>
      <c r="I68" s="137"/>
      <c r="J68" s="140"/>
      <c r="K68" s="135">
        <f>MROUND(K67,10)</f>
        <v>2069280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9419280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SUM([9]CHORROS!$D$49:$D$51)</f>
        <v>0.35</v>
      </c>
      <c r="I71" s="157"/>
      <c r="J71" s="1"/>
      <c r="K71" s="216">
        <f>J70*H71</f>
        <v>3296748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12716028</v>
      </c>
      <c r="K72" s="613"/>
    </row>
    <row r="73" spans="1:1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</sheetData>
  <mergeCells count="67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50:F50"/>
    <mergeCell ref="A51:F51"/>
    <mergeCell ref="A56:G57"/>
    <mergeCell ref="H56:H57"/>
    <mergeCell ref="I56:I57"/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</mergeCells>
  <dataValidations disablePrompts="1" count="4">
    <dataValidation type="list" allowBlank="1" showInputMessage="1" showErrorMessage="1" sqref="A58:G66 IW58:JC66 SS58:SY66 ACO58:ACU66 AMK58:AMQ66 AWG58:AWM66 BGC58:BGI66 BPY58:BQE66 BZU58:CAA66 CJQ58:CJW66 CTM58:CTS66 DDI58:DDO66 DNE58:DNK66 DXA58:DXG66 EGW58:EHC66 EQS58:EQY66 FAO58:FAU66 FKK58:FKQ66 FUG58:FUM66 GEC58:GEI66 GNY58:GOE66 GXU58:GYA66 HHQ58:HHW66 HRM58:HRS66 IBI58:IBO66 ILE58:ILK66 IVA58:IVG66 JEW58:JFC66 JOS58:JOY66 JYO58:JYU66 KIK58:KIQ66 KSG58:KSM66 LCC58:LCI66 LLY58:LME66 LVU58:LWA66 MFQ58:MFW66 MPM58:MPS66 MZI58:MZO66 NJE58:NJK66 NTA58:NTG66 OCW58:ODC66 OMS58:OMY66 OWO58:OWU66 PGK58:PGQ66 PQG58:PQM66 QAC58:QAI66 QJY58:QKE66 QTU58:QUA66 RDQ58:RDW66 RNM58:RNS66 RXI58:RXO66 SHE58:SHK66 SRA58:SRG66 TAW58:TBC66 TKS58:TKY66 TUO58:TUU66 UEK58:UEQ66 UOG58:UOM66 UYC58:UYI66 VHY58:VIE66 VRU58:VSA66 WBQ58:WBW66 WLM58:WLS66 WVI58:WVO66 A65594:G65602 IW65594:JC65602 SS65594:SY65602 ACO65594:ACU65602 AMK65594:AMQ65602 AWG65594:AWM65602 BGC65594:BGI65602 BPY65594:BQE65602 BZU65594:CAA65602 CJQ65594:CJW65602 CTM65594:CTS65602 DDI65594:DDO65602 DNE65594:DNK65602 DXA65594:DXG65602 EGW65594:EHC65602 EQS65594:EQY65602 FAO65594:FAU65602 FKK65594:FKQ65602 FUG65594:FUM65602 GEC65594:GEI65602 GNY65594:GOE65602 GXU65594:GYA65602 HHQ65594:HHW65602 HRM65594:HRS65602 IBI65594:IBO65602 ILE65594:ILK65602 IVA65594:IVG65602 JEW65594:JFC65602 JOS65594:JOY65602 JYO65594:JYU65602 KIK65594:KIQ65602 KSG65594:KSM65602 LCC65594:LCI65602 LLY65594:LME65602 LVU65594:LWA65602 MFQ65594:MFW65602 MPM65594:MPS65602 MZI65594:MZO65602 NJE65594:NJK65602 NTA65594:NTG65602 OCW65594:ODC65602 OMS65594:OMY65602 OWO65594:OWU65602 PGK65594:PGQ65602 PQG65594:PQM65602 QAC65594:QAI65602 QJY65594:QKE65602 QTU65594:QUA65602 RDQ65594:RDW65602 RNM65594:RNS65602 RXI65594:RXO65602 SHE65594:SHK65602 SRA65594:SRG65602 TAW65594:TBC65602 TKS65594:TKY65602 TUO65594:TUU65602 UEK65594:UEQ65602 UOG65594:UOM65602 UYC65594:UYI65602 VHY65594:VIE65602 VRU65594:VSA65602 WBQ65594:WBW65602 WLM65594:WLS65602 WVI65594:WVO65602 A131130:G131138 IW131130:JC131138 SS131130:SY131138 ACO131130:ACU131138 AMK131130:AMQ131138 AWG131130:AWM131138 BGC131130:BGI131138 BPY131130:BQE131138 BZU131130:CAA131138 CJQ131130:CJW131138 CTM131130:CTS131138 DDI131130:DDO131138 DNE131130:DNK131138 DXA131130:DXG131138 EGW131130:EHC131138 EQS131130:EQY131138 FAO131130:FAU131138 FKK131130:FKQ131138 FUG131130:FUM131138 GEC131130:GEI131138 GNY131130:GOE131138 GXU131130:GYA131138 HHQ131130:HHW131138 HRM131130:HRS131138 IBI131130:IBO131138 ILE131130:ILK131138 IVA131130:IVG131138 JEW131130:JFC131138 JOS131130:JOY131138 JYO131130:JYU131138 KIK131130:KIQ131138 KSG131130:KSM131138 LCC131130:LCI131138 LLY131130:LME131138 LVU131130:LWA131138 MFQ131130:MFW131138 MPM131130:MPS131138 MZI131130:MZO131138 NJE131130:NJK131138 NTA131130:NTG131138 OCW131130:ODC131138 OMS131130:OMY131138 OWO131130:OWU131138 PGK131130:PGQ131138 PQG131130:PQM131138 QAC131130:QAI131138 QJY131130:QKE131138 QTU131130:QUA131138 RDQ131130:RDW131138 RNM131130:RNS131138 RXI131130:RXO131138 SHE131130:SHK131138 SRA131130:SRG131138 TAW131130:TBC131138 TKS131130:TKY131138 TUO131130:TUU131138 UEK131130:UEQ131138 UOG131130:UOM131138 UYC131130:UYI131138 VHY131130:VIE131138 VRU131130:VSA131138 WBQ131130:WBW131138 WLM131130:WLS131138 WVI131130:WVO131138 A196666:G196674 IW196666:JC196674 SS196666:SY196674 ACO196666:ACU196674 AMK196666:AMQ196674 AWG196666:AWM196674 BGC196666:BGI196674 BPY196666:BQE196674 BZU196666:CAA196674 CJQ196666:CJW196674 CTM196666:CTS196674 DDI196666:DDO196674 DNE196666:DNK196674 DXA196666:DXG196674 EGW196666:EHC196674 EQS196666:EQY196674 FAO196666:FAU196674 FKK196666:FKQ196674 FUG196666:FUM196674 GEC196666:GEI196674 GNY196666:GOE196674 GXU196666:GYA196674 HHQ196666:HHW196674 HRM196666:HRS196674 IBI196666:IBO196674 ILE196666:ILK196674 IVA196666:IVG196674 JEW196666:JFC196674 JOS196666:JOY196674 JYO196666:JYU196674 KIK196666:KIQ196674 KSG196666:KSM196674 LCC196666:LCI196674 LLY196666:LME196674 LVU196666:LWA196674 MFQ196666:MFW196674 MPM196666:MPS196674 MZI196666:MZO196674 NJE196666:NJK196674 NTA196666:NTG196674 OCW196666:ODC196674 OMS196666:OMY196674 OWO196666:OWU196674 PGK196666:PGQ196674 PQG196666:PQM196674 QAC196666:QAI196674 QJY196666:QKE196674 QTU196666:QUA196674 RDQ196666:RDW196674 RNM196666:RNS196674 RXI196666:RXO196674 SHE196666:SHK196674 SRA196666:SRG196674 TAW196666:TBC196674 TKS196666:TKY196674 TUO196666:TUU196674 UEK196666:UEQ196674 UOG196666:UOM196674 UYC196666:UYI196674 VHY196666:VIE196674 VRU196666:VSA196674 WBQ196666:WBW196674 WLM196666:WLS196674 WVI196666:WVO196674 A262202:G262210 IW262202:JC262210 SS262202:SY262210 ACO262202:ACU262210 AMK262202:AMQ262210 AWG262202:AWM262210 BGC262202:BGI262210 BPY262202:BQE262210 BZU262202:CAA262210 CJQ262202:CJW262210 CTM262202:CTS262210 DDI262202:DDO262210 DNE262202:DNK262210 DXA262202:DXG262210 EGW262202:EHC262210 EQS262202:EQY262210 FAO262202:FAU262210 FKK262202:FKQ262210 FUG262202:FUM262210 GEC262202:GEI262210 GNY262202:GOE262210 GXU262202:GYA262210 HHQ262202:HHW262210 HRM262202:HRS262210 IBI262202:IBO262210 ILE262202:ILK262210 IVA262202:IVG262210 JEW262202:JFC262210 JOS262202:JOY262210 JYO262202:JYU262210 KIK262202:KIQ262210 KSG262202:KSM262210 LCC262202:LCI262210 LLY262202:LME262210 LVU262202:LWA262210 MFQ262202:MFW262210 MPM262202:MPS262210 MZI262202:MZO262210 NJE262202:NJK262210 NTA262202:NTG262210 OCW262202:ODC262210 OMS262202:OMY262210 OWO262202:OWU262210 PGK262202:PGQ262210 PQG262202:PQM262210 QAC262202:QAI262210 QJY262202:QKE262210 QTU262202:QUA262210 RDQ262202:RDW262210 RNM262202:RNS262210 RXI262202:RXO262210 SHE262202:SHK262210 SRA262202:SRG262210 TAW262202:TBC262210 TKS262202:TKY262210 TUO262202:TUU262210 UEK262202:UEQ262210 UOG262202:UOM262210 UYC262202:UYI262210 VHY262202:VIE262210 VRU262202:VSA262210 WBQ262202:WBW262210 WLM262202:WLS262210 WVI262202:WVO262210 A327738:G327746 IW327738:JC327746 SS327738:SY327746 ACO327738:ACU327746 AMK327738:AMQ327746 AWG327738:AWM327746 BGC327738:BGI327746 BPY327738:BQE327746 BZU327738:CAA327746 CJQ327738:CJW327746 CTM327738:CTS327746 DDI327738:DDO327746 DNE327738:DNK327746 DXA327738:DXG327746 EGW327738:EHC327746 EQS327738:EQY327746 FAO327738:FAU327746 FKK327738:FKQ327746 FUG327738:FUM327746 GEC327738:GEI327746 GNY327738:GOE327746 GXU327738:GYA327746 HHQ327738:HHW327746 HRM327738:HRS327746 IBI327738:IBO327746 ILE327738:ILK327746 IVA327738:IVG327746 JEW327738:JFC327746 JOS327738:JOY327746 JYO327738:JYU327746 KIK327738:KIQ327746 KSG327738:KSM327746 LCC327738:LCI327746 LLY327738:LME327746 LVU327738:LWA327746 MFQ327738:MFW327746 MPM327738:MPS327746 MZI327738:MZO327746 NJE327738:NJK327746 NTA327738:NTG327746 OCW327738:ODC327746 OMS327738:OMY327746 OWO327738:OWU327746 PGK327738:PGQ327746 PQG327738:PQM327746 QAC327738:QAI327746 QJY327738:QKE327746 QTU327738:QUA327746 RDQ327738:RDW327746 RNM327738:RNS327746 RXI327738:RXO327746 SHE327738:SHK327746 SRA327738:SRG327746 TAW327738:TBC327746 TKS327738:TKY327746 TUO327738:TUU327746 UEK327738:UEQ327746 UOG327738:UOM327746 UYC327738:UYI327746 VHY327738:VIE327746 VRU327738:VSA327746 WBQ327738:WBW327746 WLM327738:WLS327746 WVI327738:WVO327746 A393274:G393282 IW393274:JC393282 SS393274:SY393282 ACO393274:ACU393282 AMK393274:AMQ393282 AWG393274:AWM393282 BGC393274:BGI393282 BPY393274:BQE393282 BZU393274:CAA393282 CJQ393274:CJW393282 CTM393274:CTS393282 DDI393274:DDO393282 DNE393274:DNK393282 DXA393274:DXG393282 EGW393274:EHC393282 EQS393274:EQY393282 FAO393274:FAU393282 FKK393274:FKQ393282 FUG393274:FUM393282 GEC393274:GEI393282 GNY393274:GOE393282 GXU393274:GYA393282 HHQ393274:HHW393282 HRM393274:HRS393282 IBI393274:IBO393282 ILE393274:ILK393282 IVA393274:IVG393282 JEW393274:JFC393282 JOS393274:JOY393282 JYO393274:JYU393282 KIK393274:KIQ393282 KSG393274:KSM393282 LCC393274:LCI393282 LLY393274:LME393282 LVU393274:LWA393282 MFQ393274:MFW393282 MPM393274:MPS393282 MZI393274:MZO393282 NJE393274:NJK393282 NTA393274:NTG393282 OCW393274:ODC393282 OMS393274:OMY393282 OWO393274:OWU393282 PGK393274:PGQ393282 PQG393274:PQM393282 QAC393274:QAI393282 QJY393274:QKE393282 QTU393274:QUA393282 RDQ393274:RDW393282 RNM393274:RNS393282 RXI393274:RXO393282 SHE393274:SHK393282 SRA393274:SRG393282 TAW393274:TBC393282 TKS393274:TKY393282 TUO393274:TUU393282 UEK393274:UEQ393282 UOG393274:UOM393282 UYC393274:UYI393282 VHY393274:VIE393282 VRU393274:VSA393282 WBQ393274:WBW393282 WLM393274:WLS393282 WVI393274:WVO393282 A458810:G458818 IW458810:JC458818 SS458810:SY458818 ACO458810:ACU458818 AMK458810:AMQ458818 AWG458810:AWM458818 BGC458810:BGI458818 BPY458810:BQE458818 BZU458810:CAA458818 CJQ458810:CJW458818 CTM458810:CTS458818 DDI458810:DDO458818 DNE458810:DNK458818 DXA458810:DXG458818 EGW458810:EHC458818 EQS458810:EQY458818 FAO458810:FAU458818 FKK458810:FKQ458818 FUG458810:FUM458818 GEC458810:GEI458818 GNY458810:GOE458818 GXU458810:GYA458818 HHQ458810:HHW458818 HRM458810:HRS458818 IBI458810:IBO458818 ILE458810:ILK458818 IVA458810:IVG458818 JEW458810:JFC458818 JOS458810:JOY458818 JYO458810:JYU458818 KIK458810:KIQ458818 KSG458810:KSM458818 LCC458810:LCI458818 LLY458810:LME458818 LVU458810:LWA458818 MFQ458810:MFW458818 MPM458810:MPS458818 MZI458810:MZO458818 NJE458810:NJK458818 NTA458810:NTG458818 OCW458810:ODC458818 OMS458810:OMY458818 OWO458810:OWU458818 PGK458810:PGQ458818 PQG458810:PQM458818 QAC458810:QAI458818 QJY458810:QKE458818 QTU458810:QUA458818 RDQ458810:RDW458818 RNM458810:RNS458818 RXI458810:RXO458818 SHE458810:SHK458818 SRA458810:SRG458818 TAW458810:TBC458818 TKS458810:TKY458818 TUO458810:TUU458818 UEK458810:UEQ458818 UOG458810:UOM458818 UYC458810:UYI458818 VHY458810:VIE458818 VRU458810:VSA458818 WBQ458810:WBW458818 WLM458810:WLS458818 WVI458810:WVO458818 A524346:G524354 IW524346:JC524354 SS524346:SY524354 ACO524346:ACU524354 AMK524346:AMQ524354 AWG524346:AWM524354 BGC524346:BGI524354 BPY524346:BQE524354 BZU524346:CAA524354 CJQ524346:CJW524354 CTM524346:CTS524354 DDI524346:DDO524354 DNE524346:DNK524354 DXA524346:DXG524354 EGW524346:EHC524354 EQS524346:EQY524354 FAO524346:FAU524354 FKK524346:FKQ524354 FUG524346:FUM524354 GEC524346:GEI524354 GNY524346:GOE524354 GXU524346:GYA524354 HHQ524346:HHW524354 HRM524346:HRS524354 IBI524346:IBO524354 ILE524346:ILK524354 IVA524346:IVG524354 JEW524346:JFC524354 JOS524346:JOY524354 JYO524346:JYU524354 KIK524346:KIQ524354 KSG524346:KSM524354 LCC524346:LCI524354 LLY524346:LME524354 LVU524346:LWA524354 MFQ524346:MFW524354 MPM524346:MPS524354 MZI524346:MZO524354 NJE524346:NJK524354 NTA524346:NTG524354 OCW524346:ODC524354 OMS524346:OMY524354 OWO524346:OWU524354 PGK524346:PGQ524354 PQG524346:PQM524354 QAC524346:QAI524354 QJY524346:QKE524354 QTU524346:QUA524354 RDQ524346:RDW524354 RNM524346:RNS524354 RXI524346:RXO524354 SHE524346:SHK524354 SRA524346:SRG524354 TAW524346:TBC524354 TKS524346:TKY524354 TUO524346:TUU524354 UEK524346:UEQ524354 UOG524346:UOM524354 UYC524346:UYI524354 VHY524346:VIE524354 VRU524346:VSA524354 WBQ524346:WBW524354 WLM524346:WLS524354 WVI524346:WVO524354 A589882:G589890 IW589882:JC589890 SS589882:SY589890 ACO589882:ACU589890 AMK589882:AMQ589890 AWG589882:AWM589890 BGC589882:BGI589890 BPY589882:BQE589890 BZU589882:CAA589890 CJQ589882:CJW589890 CTM589882:CTS589890 DDI589882:DDO589890 DNE589882:DNK589890 DXA589882:DXG589890 EGW589882:EHC589890 EQS589882:EQY589890 FAO589882:FAU589890 FKK589882:FKQ589890 FUG589882:FUM589890 GEC589882:GEI589890 GNY589882:GOE589890 GXU589882:GYA589890 HHQ589882:HHW589890 HRM589882:HRS589890 IBI589882:IBO589890 ILE589882:ILK589890 IVA589882:IVG589890 JEW589882:JFC589890 JOS589882:JOY589890 JYO589882:JYU589890 KIK589882:KIQ589890 KSG589882:KSM589890 LCC589882:LCI589890 LLY589882:LME589890 LVU589882:LWA589890 MFQ589882:MFW589890 MPM589882:MPS589890 MZI589882:MZO589890 NJE589882:NJK589890 NTA589882:NTG589890 OCW589882:ODC589890 OMS589882:OMY589890 OWO589882:OWU589890 PGK589882:PGQ589890 PQG589882:PQM589890 QAC589882:QAI589890 QJY589882:QKE589890 QTU589882:QUA589890 RDQ589882:RDW589890 RNM589882:RNS589890 RXI589882:RXO589890 SHE589882:SHK589890 SRA589882:SRG589890 TAW589882:TBC589890 TKS589882:TKY589890 TUO589882:TUU589890 UEK589882:UEQ589890 UOG589882:UOM589890 UYC589882:UYI589890 VHY589882:VIE589890 VRU589882:VSA589890 WBQ589882:WBW589890 WLM589882:WLS589890 WVI589882:WVO589890 A655418:G655426 IW655418:JC655426 SS655418:SY655426 ACO655418:ACU655426 AMK655418:AMQ655426 AWG655418:AWM655426 BGC655418:BGI655426 BPY655418:BQE655426 BZU655418:CAA655426 CJQ655418:CJW655426 CTM655418:CTS655426 DDI655418:DDO655426 DNE655418:DNK655426 DXA655418:DXG655426 EGW655418:EHC655426 EQS655418:EQY655426 FAO655418:FAU655426 FKK655418:FKQ655426 FUG655418:FUM655426 GEC655418:GEI655426 GNY655418:GOE655426 GXU655418:GYA655426 HHQ655418:HHW655426 HRM655418:HRS655426 IBI655418:IBO655426 ILE655418:ILK655426 IVA655418:IVG655426 JEW655418:JFC655426 JOS655418:JOY655426 JYO655418:JYU655426 KIK655418:KIQ655426 KSG655418:KSM655426 LCC655418:LCI655426 LLY655418:LME655426 LVU655418:LWA655426 MFQ655418:MFW655426 MPM655418:MPS655426 MZI655418:MZO655426 NJE655418:NJK655426 NTA655418:NTG655426 OCW655418:ODC655426 OMS655418:OMY655426 OWO655418:OWU655426 PGK655418:PGQ655426 PQG655418:PQM655426 QAC655418:QAI655426 QJY655418:QKE655426 QTU655418:QUA655426 RDQ655418:RDW655426 RNM655418:RNS655426 RXI655418:RXO655426 SHE655418:SHK655426 SRA655418:SRG655426 TAW655418:TBC655426 TKS655418:TKY655426 TUO655418:TUU655426 UEK655418:UEQ655426 UOG655418:UOM655426 UYC655418:UYI655426 VHY655418:VIE655426 VRU655418:VSA655426 WBQ655418:WBW655426 WLM655418:WLS655426 WVI655418:WVO655426 A720954:G720962 IW720954:JC720962 SS720954:SY720962 ACO720954:ACU720962 AMK720954:AMQ720962 AWG720954:AWM720962 BGC720954:BGI720962 BPY720954:BQE720962 BZU720954:CAA720962 CJQ720954:CJW720962 CTM720954:CTS720962 DDI720954:DDO720962 DNE720954:DNK720962 DXA720954:DXG720962 EGW720954:EHC720962 EQS720954:EQY720962 FAO720954:FAU720962 FKK720954:FKQ720962 FUG720954:FUM720962 GEC720954:GEI720962 GNY720954:GOE720962 GXU720954:GYA720962 HHQ720954:HHW720962 HRM720954:HRS720962 IBI720954:IBO720962 ILE720954:ILK720962 IVA720954:IVG720962 JEW720954:JFC720962 JOS720954:JOY720962 JYO720954:JYU720962 KIK720954:KIQ720962 KSG720954:KSM720962 LCC720954:LCI720962 LLY720954:LME720962 LVU720954:LWA720962 MFQ720954:MFW720962 MPM720954:MPS720962 MZI720954:MZO720962 NJE720954:NJK720962 NTA720954:NTG720962 OCW720954:ODC720962 OMS720954:OMY720962 OWO720954:OWU720962 PGK720954:PGQ720962 PQG720954:PQM720962 QAC720954:QAI720962 QJY720954:QKE720962 QTU720954:QUA720962 RDQ720954:RDW720962 RNM720954:RNS720962 RXI720954:RXO720962 SHE720954:SHK720962 SRA720954:SRG720962 TAW720954:TBC720962 TKS720954:TKY720962 TUO720954:TUU720962 UEK720954:UEQ720962 UOG720954:UOM720962 UYC720954:UYI720962 VHY720954:VIE720962 VRU720954:VSA720962 WBQ720954:WBW720962 WLM720954:WLS720962 WVI720954:WVO720962 A786490:G786498 IW786490:JC786498 SS786490:SY786498 ACO786490:ACU786498 AMK786490:AMQ786498 AWG786490:AWM786498 BGC786490:BGI786498 BPY786490:BQE786498 BZU786490:CAA786498 CJQ786490:CJW786498 CTM786490:CTS786498 DDI786490:DDO786498 DNE786490:DNK786498 DXA786490:DXG786498 EGW786490:EHC786498 EQS786490:EQY786498 FAO786490:FAU786498 FKK786490:FKQ786498 FUG786490:FUM786498 GEC786490:GEI786498 GNY786490:GOE786498 GXU786490:GYA786498 HHQ786490:HHW786498 HRM786490:HRS786498 IBI786490:IBO786498 ILE786490:ILK786498 IVA786490:IVG786498 JEW786490:JFC786498 JOS786490:JOY786498 JYO786490:JYU786498 KIK786490:KIQ786498 KSG786490:KSM786498 LCC786490:LCI786498 LLY786490:LME786498 LVU786490:LWA786498 MFQ786490:MFW786498 MPM786490:MPS786498 MZI786490:MZO786498 NJE786490:NJK786498 NTA786490:NTG786498 OCW786490:ODC786498 OMS786490:OMY786498 OWO786490:OWU786498 PGK786490:PGQ786498 PQG786490:PQM786498 QAC786490:QAI786498 QJY786490:QKE786498 QTU786490:QUA786498 RDQ786490:RDW786498 RNM786490:RNS786498 RXI786490:RXO786498 SHE786490:SHK786498 SRA786490:SRG786498 TAW786490:TBC786498 TKS786490:TKY786498 TUO786490:TUU786498 UEK786490:UEQ786498 UOG786490:UOM786498 UYC786490:UYI786498 VHY786490:VIE786498 VRU786490:VSA786498 WBQ786490:WBW786498 WLM786490:WLS786498 WVI786490:WVO786498 A852026:G852034 IW852026:JC852034 SS852026:SY852034 ACO852026:ACU852034 AMK852026:AMQ852034 AWG852026:AWM852034 BGC852026:BGI852034 BPY852026:BQE852034 BZU852026:CAA852034 CJQ852026:CJW852034 CTM852026:CTS852034 DDI852026:DDO852034 DNE852026:DNK852034 DXA852026:DXG852034 EGW852026:EHC852034 EQS852026:EQY852034 FAO852026:FAU852034 FKK852026:FKQ852034 FUG852026:FUM852034 GEC852026:GEI852034 GNY852026:GOE852034 GXU852026:GYA852034 HHQ852026:HHW852034 HRM852026:HRS852034 IBI852026:IBO852034 ILE852026:ILK852034 IVA852026:IVG852034 JEW852026:JFC852034 JOS852026:JOY852034 JYO852026:JYU852034 KIK852026:KIQ852034 KSG852026:KSM852034 LCC852026:LCI852034 LLY852026:LME852034 LVU852026:LWA852034 MFQ852026:MFW852034 MPM852026:MPS852034 MZI852026:MZO852034 NJE852026:NJK852034 NTA852026:NTG852034 OCW852026:ODC852034 OMS852026:OMY852034 OWO852026:OWU852034 PGK852026:PGQ852034 PQG852026:PQM852034 QAC852026:QAI852034 QJY852026:QKE852034 QTU852026:QUA852034 RDQ852026:RDW852034 RNM852026:RNS852034 RXI852026:RXO852034 SHE852026:SHK852034 SRA852026:SRG852034 TAW852026:TBC852034 TKS852026:TKY852034 TUO852026:TUU852034 UEK852026:UEQ852034 UOG852026:UOM852034 UYC852026:UYI852034 VHY852026:VIE852034 VRU852026:VSA852034 WBQ852026:WBW852034 WLM852026:WLS852034 WVI852026:WVO852034 A917562:G917570 IW917562:JC917570 SS917562:SY917570 ACO917562:ACU917570 AMK917562:AMQ917570 AWG917562:AWM917570 BGC917562:BGI917570 BPY917562:BQE917570 BZU917562:CAA917570 CJQ917562:CJW917570 CTM917562:CTS917570 DDI917562:DDO917570 DNE917562:DNK917570 DXA917562:DXG917570 EGW917562:EHC917570 EQS917562:EQY917570 FAO917562:FAU917570 FKK917562:FKQ917570 FUG917562:FUM917570 GEC917562:GEI917570 GNY917562:GOE917570 GXU917562:GYA917570 HHQ917562:HHW917570 HRM917562:HRS917570 IBI917562:IBO917570 ILE917562:ILK917570 IVA917562:IVG917570 JEW917562:JFC917570 JOS917562:JOY917570 JYO917562:JYU917570 KIK917562:KIQ917570 KSG917562:KSM917570 LCC917562:LCI917570 LLY917562:LME917570 LVU917562:LWA917570 MFQ917562:MFW917570 MPM917562:MPS917570 MZI917562:MZO917570 NJE917562:NJK917570 NTA917562:NTG917570 OCW917562:ODC917570 OMS917562:OMY917570 OWO917562:OWU917570 PGK917562:PGQ917570 PQG917562:PQM917570 QAC917562:QAI917570 QJY917562:QKE917570 QTU917562:QUA917570 RDQ917562:RDW917570 RNM917562:RNS917570 RXI917562:RXO917570 SHE917562:SHK917570 SRA917562:SRG917570 TAW917562:TBC917570 TKS917562:TKY917570 TUO917562:TUU917570 UEK917562:UEQ917570 UOG917562:UOM917570 UYC917562:UYI917570 VHY917562:VIE917570 VRU917562:VSA917570 WBQ917562:WBW917570 WLM917562:WLS917570 WVI917562:WVO917570 A983098:G983106 IW983098:JC983106 SS983098:SY983106 ACO983098:ACU983106 AMK983098:AMQ983106 AWG983098:AWM983106 BGC983098:BGI983106 BPY983098:BQE983106 BZU983098:CAA983106 CJQ983098:CJW983106 CTM983098:CTS983106 DDI983098:DDO983106 DNE983098:DNK983106 DXA983098:DXG983106 EGW983098:EHC983106 EQS983098:EQY983106 FAO983098:FAU983106 FKK983098:FKQ983106 FUG983098:FUM983106 GEC983098:GEI983106 GNY983098:GOE983106 GXU983098:GYA983106 HHQ983098:HHW983106 HRM983098:HRS983106 IBI983098:IBO983106 ILE983098:ILK983106 IVA983098:IVG983106 JEW983098:JFC983106 JOS983098:JOY983106 JYO983098:JYU983106 KIK983098:KIQ983106 KSG983098:KSM983106 LCC983098:LCI983106 LLY983098:LME983106 LVU983098:LWA983106 MFQ983098:MFW983106 MPM983098:MPS983106 MZI983098:MZO983106 NJE983098:NJK983106 NTA983098:NTG983106 OCW983098:ODC983106 OMS983098:OMY983106 OWO983098:OWU983106 PGK983098:PGQ983106 PQG983098:PQM983106 QAC983098:QAI983106 QJY983098:QKE983106 QTU983098:QUA983106 RDQ983098:RDW983106 RNM983098:RNS983106 RXI983098:RXO983106 SHE983098:SHK983106 SRA983098:SRG983106 TAW983098:TBC983106 TKS983098:TKY983106 TUO983098:TUU983106 UEK983098:UEQ983106 UOG983098:UOM983106 UYC983098:UYI983106 VHY983098:VIE983106 VRU983098:VSA983106 WBQ983098:WBW983106 WLM983098:WLS983106 WVI983098:WVO983106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paperSize="9" scale="84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Normal="100" zoomScaleSheetLayoutView="10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2,8'!D4:J4</f>
        <v>SAN JOSE DE LOS CHORROS</v>
      </c>
      <c r="E4" s="645"/>
      <c r="F4" s="645"/>
      <c r="G4" s="645"/>
      <c r="H4" s="645"/>
      <c r="I4" s="645"/>
      <c r="J4" s="646"/>
      <c r="K4" s="439">
        <f>+'CH 2,8'!K4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2.9</v>
      </c>
      <c r="C6" s="794"/>
      <c r="D6" s="112" t="s">
        <v>5</v>
      </c>
      <c r="E6" s="114"/>
      <c r="F6" s="115" t="str">
        <f>+Resumen!B160</f>
        <v>Retiro de material sobrante</v>
      </c>
      <c r="G6" s="114"/>
      <c r="H6" s="114"/>
      <c r="I6" s="114"/>
      <c r="J6" s="116"/>
      <c r="K6" s="429">
        <f>+Resumen!A160</f>
        <v>2.9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604" t="s">
        <v>11</v>
      </c>
      <c r="I9" s="604" t="s">
        <v>12</v>
      </c>
      <c r="J9" s="604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5"/>
      <c r="I10" s="605"/>
      <c r="J10" s="605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/>
      </c>
      <c r="I11" s="36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si="0"/>
        <v/>
      </c>
      <c r="I12" s="37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604" t="s">
        <v>11</v>
      </c>
      <c r="I27" s="604" t="s">
        <v>12</v>
      </c>
      <c r="J27" s="604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5"/>
      <c r="I28" s="605"/>
      <c r="J28" s="605"/>
      <c r="K28" s="605"/>
    </row>
    <row r="29" spans="1:11" ht="13.5" thickBot="1">
      <c r="A29" s="648" t="s">
        <v>80</v>
      </c>
      <c r="B29" s="649"/>
      <c r="C29" s="649"/>
      <c r="D29" s="649"/>
      <c r="E29" s="649"/>
      <c r="F29" s="649"/>
      <c r="G29" s="650"/>
      <c r="H29" s="367" t="s">
        <v>742</v>
      </c>
      <c r="I29" s="363">
        <v>1</v>
      </c>
      <c r="J29" s="217">
        <v>500</v>
      </c>
      <c r="K29" s="129">
        <f>J29*I29</f>
        <v>500</v>
      </c>
    </row>
    <row r="30" spans="1:11">
      <c r="A30" s="690"/>
      <c r="B30" s="691"/>
      <c r="C30" s="691"/>
      <c r="D30" s="691"/>
      <c r="E30" s="691"/>
      <c r="F30" s="691"/>
      <c r="G30" s="692"/>
      <c r="H30" s="367"/>
      <c r="I30" s="363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367"/>
      <c r="I31" s="37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67"/>
      <c r="I32" s="37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67"/>
      <c r="I33" s="372"/>
      <c r="J33" s="217"/>
      <c r="K33" s="129"/>
    </row>
    <row r="34" spans="1:11">
      <c r="A34" s="690"/>
      <c r="B34" s="691"/>
      <c r="C34" s="691"/>
      <c r="D34" s="691"/>
      <c r="E34" s="691"/>
      <c r="F34" s="691"/>
      <c r="G34" s="692"/>
      <c r="H34" s="367"/>
      <c r="I34" s="372"/>
      <c r="J34" s="217"/>
      <c r="K34" s="129"/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>IF(A35="","",VLOOKUP(A35,EQUIPOS1,2,FALSE))</f>
        <v/>
      </c>
      <c r="I35" s="37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654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655</v>
      </c>
      <c r="B42" s="649"/>
      <c r="C42" s="649"/>
      <c r="D42" s="649"/>
      <c r="E42" s="649"/>
      <c r="F42" s="650"/>
      <c r="G42" s="222">
        <v>1</v>
      </c>
      <c r="H42" s="221">
        <v>20</v>
      </c>
      <c r="I42" s="220">
        <v>1</v>
      </c>
      <c r="J42" s="217">
        <v>20000</v>
      </c>
      <c r="K42" s="225">
        <f>+I42*J42</f>
        <v>20000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20000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20000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604" t="s">
        <v>11</v>
      </c>
      <c r="I56" s="604" t="s">
        <v>27</v>
      </c>
      <c r="J56" s="604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5"/>
      <c r="I57" s="605"/>
      <c r="J57" s="605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367"/>
      <c r="I58" s="372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ref="H59:H67" si="7">IF(A59="","",VLOOKUP(A59,M.OBRA1,2,FALSE))</f>
        <v>HH</v>
      </c>
      <c r="I59" s="372">
        <v>0.8</v>
      </c>
      <c r="J59" s="217">
        <f t="shared" ref="J59:J67" si="8">IF(A59="","",VLOOKUP(A59,M.OBRA1,3,FALSE))</f>
        <v>4311</v>
      </c>
      <c r="K59" s="225">
        <f t="shared" ref="K59:K67" si="9">IF(A59="","",I59*J59)</f>
        <v>3448.8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367" t="str">
        <f>IF(A60="","",VLOOKUP(A60,M.OBRA1,2,FALSE))</f>
        <v>HH</v>
      </c>
      <c r="I60" s="372">
        <f>+I59</f>
        <v>0.8</v>
      </c>
      <c r="J60" s="217">
        <f>IF(A60="","",VLOOKUP(A60,M.OBRA1,3,FALSE))</f>
        <v>4311</v>
      </c>
      <c r="K60" s="225">
        <f>IF(A60="","",I60*J60)</f>
        <v>3448.8</v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7"/>
        <v/>
      </c>
      <c r="I61" s="372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7"/>
        <v/>
      </c>
      <c r="I62" s="372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7"/>
        <v/>
      </c>
      <c r="I63" s="372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7"/>
        <v/>
      </c>
      <c r="I64" s="372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7"/>
        <v/>
      </c>
      <c r="I65" s="372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7"/>
        <v/>
      </c>
      <c r="I66" s="372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7"/>
        <v/>
      </c>
      <c r="I67" s="364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6897.6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6900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27400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9590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36990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2,9'!D4:J4</f>
        <v>SAN JOSE DE LOS CHORROS</v>
      </c>
      <c r="E4" s="645"/>
      <c r="F4" s="645"/>
      <c r="G4" s="645"/>
      <c r="H4" s="645"/>
      <c r="I4" s="645"/>
      <c r="J4" s="646"/>
      <c r="K4" s="439">
        <f>+'CH 2,9'!K4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3.1</v>
      </c>
      <c r="C6" s="794"/>
      <c r="D6" s="112" t="s">
        <v>5</v>
      </c>
      <c r="E6" s="114"/>
      <c r="F6" s="115" t="str">
        <f>+Resumen!B164</f>
        <v>Suministro e instalacion de tuberia estructural d= 200 mm</v>
      </c>
      <c r="G6" s="114"/>
      <c r="H6" s="114"/>
      <c r="I6" s="114"/>
      <c r="J6" s="116"/>
      <c r="K6" s="180" t="str">
        <f>+Resumen!C164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743</v>
      </c>
      <c r="B11" s="697"/>
      <c r="C11" s="697"/>
      <c r="D11" s="697"/>
      <c r="E11" s="697"/>
      <c r="F11" s="697"/>
      <c r="G11" s="698"/>
      <c r="H11" s="367" t="s">
        <v>6</v>
      </c>
      <c r="I11" s="363">
        <v>1.05</v>
      </c>
      <c r="J11" s="217">
        <v>48000</v>
      </c>
      <c r="K11" s="129">
        <f>IF(A11="","",I11*J11)</f>
        <v>50400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>GAL</v>
      </c>
      <c r="I12" s="372">
        <v>0.02</v>
      </c>
      <c r="J12" s="218">
        <f t="shared" ref="J12:J20" si="1">IF(A12="","",VLOOKUP(A12,MATERIALES1,3,FALSE))</f>
        <v>117843</v>
      </c>
      <c r="K12" s="129">
        <f t="shared" ref="K12:K20" si="2">IF(A12="","",I12*J12)</f>
        <v>2356.86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72" t="str">
        <f t="shared" si="0"/>
        <v>GAL</v>
      </c>
      <c r="I13" s="372">
        <v>0.02</v>
      </c>
      <c r="J13" s="218">
        <f t="shared" si="1"/>
        <v>327651</v>
      </c>
      <c r="K13" s="129">
        <f t="shared" si="2"/>
        <v>6553.02</v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59309.880000000005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2965.4940000000006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62275.374000000003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62280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1</v>
      </c>
      <c r="J29" s="217">
        <v>3000</v>
      </c>
      <c r="K29" s="129">
        <f>IF(A29="","",I29*J29)</f>
        <v>3000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3000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3000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3</v>
      </c>
      <c r="J58" s="217">
        <f t="shared" ref="J58:J67" si="11">IF(A58="","",VLOOKUP(A58,M.OBRA1,3,FALSE))</f>
        <v>6036</v>
      </c>
      <c r="K58" s="225">
        <f>IF(A58="","",I58*J58)</f>
        <v>18108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3</v>
      </c>
      <c r="J59" s="217">
        <f t="shared" si="11"/>
        <v>4311</v>
      </c>
      <c r="K59" s="225">
        <f t="shared" ref="K59:K67" si="12">IF(A59="","",I59*J59)</f>
        <v>12933</v>
      </c>
    </row>
    <row r="60" spans="1:11">
      <c r="A60" s="690"/>
      <c r="B60" s="691"/>
      <c r="C60" s="691"/>
      <c r="D60" s="691"/>
      <c r="E60" s="691"/>
      <c r="F60" s="691"/>
      <c r="G60" s="692"/>
      <c r="H60" s="367"/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31041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31040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96320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33712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130032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3,1'!D4:J4</f>
        <v>SAN JOSE DE LOS CHORROS</v>
      </c>
      <c r="E4" s="645"/>
      <c r="F4" s="645"/>
      <c r="G4" s="645"/>
      <c r="H4" s="645"/>
      <c r="I4" s="645"/>
      <c r="J4" s="646"/>
      <c r="K4" s="439">
        <f>+'CH 3,1'!K4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3.2</v>
      </c>
      <c r="C6" s="794"/>
      <c r="D6" s="112" t="s">
        <v>5</v>
      </c>
      <c r="E6" s="114"/>
      <c r="F6" s="115" t="str">
        <f>+Resumen!B165</f>
        <v>Suministro y colocacion de concreto de 3000 psi</v>
      </c>
      <c r="G6" s="114"/>
      <c r="H6" s="114"/>
      <c r="I6" s="114"/>
      <c r="J6" s="116"/>
      <c r="K6" s="180" t="str">
        <f>+Resumen!C165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>M3</v>
      </c>
      <c r="I11" s="363">
        <v>1</v>
      </c>
      <c r="J11" s="217">
        <f>IF(A11="","",VLOOKUP(A11,MATERIALES1,3,FALSE))</f>
        <v>508221</v>
      </c>
      <c r="K11" s="129">
        <f>I11*J11</f>
        <v>508221</v>
      </c>
    </row>
    <row r="12" spans="1:11">
      <c r="A12" s="699"/>
      <c r="B12" s="700"/>
      <c r="C12" s="700"/>
      <c r="D12" s="700"/>
      <c r="E12" s="700"/>
      <c r="F12" s="700"/>
      <c r="G12" s="701"/>
      <c r="H12" s="372"/>
      <c r="I12" s="37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2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508221</v>
      </c>
    </row>
    <row r="22" spans="1:12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25411.050000000003</v>
      </c>
    </row>
    <row r="23" spans="1:12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533632.05000000005</v>
      </c>
    </row>
    <row r="24" spans="1:12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533630</v>
      </c>
    </row>
    <row r="25" spans="1:12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1</v>
      </c>
      <c r="J30" s="217">
        <v>50000</v>
      </c>
      <c r="K30" s="129">
        <f t="shared" ref="K30:K35" si="5">IF(A30="","",I30*J30)</f>
        <v>50000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367" t="str">
        <f t="shared" si="3"/>
        <v>DIA</v>
      </c>
      <c r="I31" s="372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367" t="str">
        <f t="shared" si="3"/>
        <v>HOR</v>
      </c>
      <c r="I32" s="372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52792.5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52790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15</v>
      </c>
      <c r="J58" s="217">
        <f t="shared" ref="J58:J67" si="11">IF(A58="","",VLOOKUP(A58,M.OBRA1,3,FALSE))</f>
        <v>6036</v>
      </c>
      <c r="K58" s="225">
        <f>IF(A58="","",I58*J58)</f>
        <v>90540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15</v>
      </c>
      <c r="J59" s="217">
        <f t="shared" si="11"/>
        <v>4311</v>
      </c>
      <c r="K59" s="225">
        <f t="shared" ref="K59:K67" si="12">IF(A59="","",I59*J59)</f>
        <v>64665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155205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155210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741630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259570.49999999997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1001200.5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3,2'!D4:J4</f>
        <v>SAN JOSE DE LOS CHORROS</v>
      </c>
      <c r="E4" s="645"/>
      <c r="F4" s="645"/>
      <c r="G4" s="645"/>
      <c r="H4" s="645"/>
      <c r="I4" s="645"/>
      <c r="J4" s="646"/>
      <c r="K4" s="439">
        <f>+'CH 3,2'!K4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3.2</v>
      </c>
      <c r="C6" s="794"/>
      <c r="D6" s="112" t="s">
        <v>5</v>
      </c>
      <c r="E6" s="114"/>
      <c r="F6" s="115" t="str">
        <f>+Resumen!B166</f>
        <v>Suministro y colocacion de concreto de 2500 psi</v>
      </c>
      <c r="G6" s="114"/>
      <c r="H6" s="114"/>
      <c r="I6" s="114"/>
      <c r="J6" s="116"/>
      <c r="K6" s="180" t="str">
        <f>+Resumen!C166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367" t="str">
        <f>IF(A11="","",VLOOKUP(A11,MATERIALES1,2,FALSE))</f>
        <v>M3</v>
      </c>
      <c r="I11" s="363">
        <v>1</v>
      </c>
      <c r="J11" s="217">
        <f>IF(A11="","",VLOOKUP(A11,MATERIALES1,3,FALSE))</f>
        <v>484481</v>
      </c>
      <c r="K11" s="129">
        <f>IF(A11="","",I11*J11)</f>
        <v>484481</v>
      </c>
    </row>
    <row r="12" spans="1:11">
      <c r="A12" s="699"/>
      <c r="B12" s="700"/>
      <c r="C12" s="700"/>
      <c r="D12" s="700"/>
      <c r="E12" s="700"/>
      <c r="F12" s="700"/>
      <c r="G12" s="701"/>
      <c r="H12" s="372"/>
      <c r="I12" s="37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ref="H13:H20" si="0">IF(A13="","",VLOOKUP(A13,MATERIALES1,2,FALSE))</f>
        <v/>
      </c>
      <c r="I13" s="37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2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484481</v>
      </c>
    </row>
    <row r="22" spans="1:12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24224.050000000003</v>
      </c>
    </row>
    <row r="23" spans="1:12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508705.05</v>
      </c>
    </row>
    <row r="24" spans="1:12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508710</v>
      </c>
    </row>
    <row r="25" spans="1:12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0.5</v>
      </c>
      <c r="J30" s="217">
        <v>50000</v>
      </c>
      <c r="K30" s="129">
        <f t="shared" ref="K30:K35" si="5">IF(A30="","",I30*J30)</f>
        <v>25000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367" t="str">
        <f t="shared" si="3"/>
        <v>DIA</v>
      </c>
      <c r="I31" s="372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367" t="str">
        <f t="shared" si="3"/>
        <v>HOR</v>
      </c>
      <c r="I32" s="372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27792.5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27790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10</v>
      </c>
      <c r="J58" s="217">
        <f t="shared" ref="J58:J67" si="11">IF(A58="","",VLOOKUP(A58,M.OBRA1,3,FALSE))</f>
        <v>6036</v>
      </c>
      <c r="K58" s="225">
        <f>IF(A58="","",I58*J58)</f>
        <v>60360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10</v>
      </c>
      <c r="J59" s="217">
        <f t="shared" si="11"/>
        <v>4311</v>
      </c>
      <c r="K59" s="225">
        <f t="shared" ref="K59:K67" si="12">IF(A59="","",I59*J59)</f>
        <v>43110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103470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103470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639970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223989.5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863959.5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K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1.4</v>
      </c>
      <c r="C6" s="794"/>
      <c r="D6" s="112" t="s">
        <v>5</v>
      </c>
      <c r="E6" s="114"/>
      <c r="F6" s="115" t="s">
        <v>533</v>
      </c>
      <c r="G6" s="114"/>
      <c r="H6" s="114"/>
      <c r="I6" s="114"/>
      <c r="J6" s="116"/>
      <c r="K6" s="180" t="s">
        <v>101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04">
        <v>0.05</v>
      </c>
      <c r="J11" s="217">
        <f>IF(A11="","",VLOOKUP(A11,MATERIALES1,3,FALSE))</f>
        <v>484481</v>
      </c>
      <c r="K11" s="129">
        <f>IF(A11="","",I11*J11)</f>
        <v>24224.050000000003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0">IF(A12="","",VLOOKUP(A12,MATERIALES1,2,FALSE))</f>
        <v/>
      </c>
      <c r="I12" s="131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24224.050000000003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1211.2025000000001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25435.252500000002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25440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0.16</v>
      </c>
      <c r="J29" s="217">
        <f t="shared" ref="J29:J35" si="4">IF(A29="","",VLOOKUP(A29,EQUIPOS1,3,FALSE))</f>
        <v>2500</v>
      </c>
      <c r="K29" s="129">
        <f>IF(A29="","",I29*J29)</f>
        <v>400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131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5">IF(A43="","",VLOOKUP(A43,TRANSPORTE1,2,FALSE))</f>
        <v/>
      </c>
      <c r="I43" s="220" t="str">
        <f t="shared" ref="I43:I51" si="6">IF(A43="","",H43*G43)</f>
        <v/>
      </c>
      <c r="J43" s="217" t="str">
        <f t="shared" ref="J43:J51" si="7">IF(A43="","",VLOOKUP(A43,TRANSPORTE1,3,FALSE))</f>
        <v/>
      </c>
      <c r="K43" s="225" t="str">
        <f t="shared" ref="K43:K51" si="8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5"/>
        <v/>
      </c>
      <c r="I44" s="220" t="str">
        <f t="shared" si="6"/>
        <v/>
      </c>
      <c r="J44" s="217" t="str">
        <f t="shared" si="7"/>
        <v/>
      </c>
      <c r="K44" s="225" t="str">
        <f t="shared" si="8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5"/>
        <v/>
      </c>
      <c r="I45" s="220" t="str">
        <f t="shared" si="6"/>
        <v/>
      </c>
      <c r="J45" s="217" t="str">
        <f t="shared" si="7"/>
        <v/>
      </c>
      <c r="K45" s="225" t="str">
        <f t="shared" si="8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5"/>
        <v/>
      </c>
      <c r="I46" s="220" t="str">
        <f t="shared" si="6"/>
        <v/>
      </c>
      <c r="J46" s="217" t="str">
        <f t="shared" si="7"/>
        <v/>
      </c>
      <c r="K46" s="225" t="str">
        <f t="shared" si="8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5"/>
        <v/>
      </c>
      <c r="I47" s="220" t="str">
        <f t="shared" si="6"/>
        <v/>
      </c>
      <c r="J47" s="217" t="str">
        <f t="shared" si="7"/>
        <v/>
      </c>
      <c r="K47" s="225" t="str">
        <f t="shared" si="8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5"/>
        <v/>
      </c>
      <c r="I48" s="220" t="str">
        <f t="shared" si="6"/>
        <v/>
      </c>
      <c r="J48" s="217" t="str">
        <f t="shared" si="7"/>
        <v/>
      </c>
      <c r="K48" s="225" t="str">
        <f t="shared" si="8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5"/>
        <v/>
      </c>
      <c r="I49" s="220" t="str">
        <f t="shared" si="6"/>
        <v/>
      </c>
      <c r="J49" s="217" t="str">
        <f t="shared" si="7"/>
        <v/>
      </c>
      <c r="K49" s="225" t="str">
        <f t="shared" si="8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5"/>
        <v/>
      </c>
      <c r="I50" s="220" t="str">
        <f t="shared" si="6"/>
        <v/>
      </c>
      <c r="J50" s="217" t="str">
        <f t="shared" si="7"/>
        <v/>
      </c>
      <c r="K50" s="225" t="str">
        <f t="shared" si="8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5"/>
        <v/>
      </c>
      <c r="I51" s="220" t="str">
        <f t="shared" si="6"/>
        <v/>
      </c>
      <c r="J51" s="217" t="str">
        <f t="shared" si="7"/>
        <v/>
      </c>
      <c r="K51" s="225" t="str">
        <f t="shared" si="8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9">IF(A58="","",VLOOKUP(A58,M.OBRA1,2,FALSE))</f>
        <v>HH</v>
      </c>
      <c r="I58" s="131">
        <v>0.5</v>
      </c>
      <c r="J58" s="217">
        <f t="shared" ref="J58:J67" si="10">IF(A58="","",VLOOKUP(A58,M.OBRA1,3,FALSE))</f>
        <v>6036</v>
      </c>
      <c r="K58" s="225">
        <f>IF(A58="","",I58*J58)</f>
        <v>3018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9"/>
        <v>HH</v>
      </c>
      <c r="I59" s="131">
        <f>+I58</f>
        <v>0.5</v>
      </c>
      <c r="J59" s="217">
        <f t="shared" si="10"/>
        <v>4311</v>
      </c>
      <c r="K59" s="225">
        <f t="shared" ref="K59:K67" si="11">IF(A59="","",I59*J59)</f>
        <v>2155.5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9"/>
        <v/>
      </c>
      <c r="I60" s="131"/>
      <c r="J60" s="217" t="str">
        <f t="shared" si="10"/>
        <v/>
      </c>
      <c r="K60" s="225" t="str">
        <f t="shared" si="11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9"/>
        <v/>
      </c>
      <c r="I61" s="131"/>
      <c r="J61" s="217" t="str">
        <f t="shared" si="10"/>
        <v/>
      </c>
      <c r="K61" s="225" t="str">
        <f t="shared" si="11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9"/>
        <v/>
      </c>
      <c r="I62" s="131"/>
      <c r="J62" s="217" t="str">
        <f t="shared" si="10"/>
        <v/>
      </c>
      <c r="K62" s="225" t="str">
        <f t="shared" si="11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9"/>
        <v/>
      </c>
      <c r="I63" s="131"/>
      <c r="J63" s="217" t="str">
        <f>IF(A63="","",VLOOKUP(A63,M.OBRA1,3,FALSE))</f>
        <v/>
      </c>
      <c r="K63" s="225" t="str">
        <f t="shared" si="11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9"/>
        <v/>
      </c>
      <c r="I64" s="131"/>
      <c r="J64" s="217" t="str">
        <f t="shared" si="10"/>
        <v/>
      </c>
      <c r="K64" s="225" t="str">
        <f t="shared" si="11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9"/>
        <v/>
      </c>
      <c r="I65" s="131"/>
      <c r="J65" s="217" t="str">
        <f t="shared" si="10"/>
        <v/>
      </c>
      <c r="K65" s="225" t="str">
        <f t="shared" si="11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9"/>
        <v/>
      </c>
      <c r="I66" s="131"/>
      <c r="J66" s="217" t="str">
        <f t="shared" si="10"/>
        <v/>
      </c>
      <c r="K66" s="225" t="str">
        <f t="shared" si="11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9"/>
        <v/>
      </c>
      <c r="I67" s="127"/>
      <c r="J67" s="219" t="str">
        <f t="shared" si="10"/>
        <v/>
      </c>
      <c r="K67" s="226" t="str">
        <f t="shared" si="11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5173.5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31010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0" zoomScaleNormal="100" zoomScaleSheetLayoutView="8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+'CH3,3'!D4:J4</f>
        <v>SAN JOSE DE LOS CHORROS</v>
      </c>
      <c r="E4" s="645"/>
      <c r="F4" s="645"/>
      <c r="G4" s="645"/>
      <c r="H4" s="645"/>
      <c r="I4" s="645"/>
      <c r="J4" s="646"/>
      <c r="K4" s="439">
        <f>+'CH3,3'!K4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3.4</v>
      </c>
      <c r="C6" s="794"/>
      <c r="D6" s="112" t="s">
        <v>5</v>
      </c>
      <c r="E6" s="114"/>
      <c r="F6" s="115" t="str">
        <f>+Resumen!B167</f>
        <v>Suministro y colocacion de concreto pobre</v>
      </c>
      <c r="G6" s="114"/>
      <c r="H6" s="114"/>
      <c r="I6" s="114"/>
      <c r="J6" s="116"/>
      <c r="K6" s="180" t="str">
        <f>+Resumen!C167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367" t="str">
        <f>IF(A11="","",VLOOKUP(A11,MATERIALES1,2,FALSE))</f>
        <v>M3</v>
      </c>
      <c r="I11" s="363">
        <v>0.05</v>
      </c>
      <c r="J11" s="217">
        <f>IF(A11="","",VLOOKUP(A11,MATERIALES1,3,FALSE))</f>
        <v>484481</v>
      </c>
      <c r="K11" s="129">
        <f>IF(A11="","",I11*J11)</f>
        <v>24224.050000000003</v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/>
      </c>
      <c r="I12" s="37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24224.050000000003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1211.2025000000001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25435.252500000002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25440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0.16</v>
      </c>
      <c r="J29" s="217">
        <f t="shared" ref="J29:J35" si="4">IF(A29="","",VLOOKUP(A29,EQUIPOS1,3,FALSE))</f>
        <v>2500</v>
      </c>
      <c r="K29" s="129">
        <f>IF(A29="","",I29*J29)</f>
        <v>400</v>
      </c>
    </row>
    <row r="30" spans="1:11">
      <c r="A30" s="690"/>
      <c r="B30" s="691"/>
      <c r="C30" s="691"/>
      <c r="D30" s="691"/>
      <c r="E30" s="691"/>
      <c r="F30" s="691"/>
      <c r="G30" s="692"/>
      <c r="H30" s="367"/>
      <c r="I30" s="372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367"/>
      <c r="I31" s="37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67"/>
      <c r="I32" s="37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400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400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5">IF(A43="","",VLOOKUP(A43,TRANSPORTE1,2,FALSE))</f>
        <v/>
      </c>
      <c r="I43" s="220" t="str">
        <f t="shared" ref="I43:I51" si="6">IF(A43="","",H43*G43)</f>
        <v/>
      </c>
      <c r="J43" s="217" t="str">
        <f t="shared" ref="J43:J51" si="7">IF(A43="","",VLOOKUP(A43,TRANSPORTE1,3,FALSE))</f>
        <v/>
      </c>
      <c r="K43" s="225" t="str">
        <f t="shared" ref="K43:K51" si="8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5"/>
        <v/>
      </c>
      <c r="I44" s="220" t="str">
        <f t="shared" si="6"/>
        <v/>
      </c>
      <c r="J44" s="217" t="str">
        <f t="shared" si="7"/>
        <v/>
      </c>
      <c r="K44" s="225" t="str">
        <f t="shared" si="8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5"/>
        <v/>
      </c>
      <c r="I45" s="220" t="str">
        <f t="shared" si="6"/>
        <v/>
      </c>
      <c r="J45" s="217" t="str">
        <f t="shared" si="7"/>
        <v/>
      </c>
      <c r="K45" s="225" t="str">
        <f t="shared" si="8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5"/>
        <v/>
      </c>
      <c r="I46" s="220" t="str">
        <f t="shared" si="6"/>
        <v/>
      </c>
      <c r="J46" s="217" t="str">
        <f t="shared" si="7"/>
        <v/>
      </c>
      <c r="K46" s="225" t="str">
        <f t="shared" si="8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5"/>
        <v/>
      </c>
      <c r="I47" s="220" t="str">
        <f t="shared" si="6"/>
        <v/>
      </c>
      <c r="J47" s="217" t="str">
        <f t="shared" si="7"/>
        <v/>
      </c>
      <c r="K47" s="225" t="str">
        <f t="shared" si="8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5"/>
        <v/>
      </c>
      <c r="I48" s="220" t="str">
        <f t="shared" si="6"/>
        <v/>
      </c>
      <c r="J48" s="217" t="str">
        <f t="shared" si="7"/>
        <v/>
      </c>
      <c r="K48" s="225" t="str">
        <f t="shared" si="8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5"/>
        <v/>
      </c>
      <c r="I49" s="220" t="str">
        <f t="shared" si="6"/>
        <v/>
      </c>
      <c r="J49" s="217" t="str">
        <f t="shared" si="7"/>
        <v/>
      </c>
      <c r="K49" s="225" t="str">
        <f t="shared" si="8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5"/>
        <v/>
      </c>
      <c r="I50" s="220" t="str">
        <f t="shared" si="6"/>
        <v/>
      </c>
      <c r="J50" s="217" t="str">
        <f t="shared" si="7"/>
        <v/>
      </c>
      <c r="K50" s="225" t="str">
        <f t="shared" si="8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5"/>
        <v/>
      </c>
      <c r="I51" s="220" t="str">
        <f t="shared" si="6"/>
        <v/>
      </c>
      <c r="J51" s="217" t="str">
        <f t="shared" si="7"/>
        <v/>
      </c>
      <c r="K51" s="225" t="str">
        <f t="shared" si="8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9">IF(A58="","",VLOOKUP(A58,M.OBRA1,2,FALSE))</f>
        <v>HH</v>
      </c>
      <c r="I58" s="372">
        <v>0.5</v>
      </c>
      <c r="J58" s="217">
        <f t="shared" ref="J58:J67" si="10">IF(A58="","",VLOOKUP(A58,M.OBRA1,3,FALSE))</f>
        <v>6036</v>
      </c>
      <c r="K58" s="225">
        <f>IF(A58="","",I58*J58)</f>
        <v>3018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9"/>
        <v>HH</v>
      </c>
      <c r="I59" s="372">
        <f>+I58</f>
        <v>0.5</v>
      </c>
      <c r="J59" s="217">
        <f t="shared" si="10"/>
        <v>4311</v>
      </c>
      <c r="K59" s="225">
        <f t="shared" ref="K59:K67" si="11">IF(A59="","",I59*J59)</f>
        <v>2155.5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9"/>
        <v/>
      </c>
      <c r="I60" s="372"/>
      <c r="J60" s="217" t="str">
        <f t="shared" si="10"/>
        <v/>
      </c>
      <c r="K60" s="225" t="str">
        <f t="shared" si="11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9"/>
        <v/>
      </c>
      <c r="I61" s="372"/>
      <c r="J61" s="217" t="str">
        <f t="shared" si="10"/>
        <v/>
      </c>
      <c r="K61" s="225" t="str">
        <f t="shared" si="11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9"/>
        <v/>
      </c>
      <c r="I62" s="372"/>
      <c r="J62" s="217" t="str">
        <f t="shared" si="10"/>
        <v/>
      </c>
      <c r="K62" s="225" t="str">
        <f t="shared" si="11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9"/>
        <v/>
      </c>
      <c r="I63" s="372"/>
      <c r="J63" s="217" t="str">
        <f>IF(A63="","",VLOOKUP(A63,M.OBRA1,3,FALSE))</f>
        <v/>
      </c>
      <c r="K63" s="225" t="str">
        <f t="shared" si="11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9"/>
        <v/>
      </c>
      <c r="I64" s="372"/>
      <c r="J64" s="217" t="str">
        <f t="shared" si="10"/>
        <v/>
      </c>
      <c r="K64" s="225" t="str">
        <f t="shared" si="11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9"/>
        <v/>
      </c>
      <c r="I65" s="372"/>
      <c r="J65" s="217" t="str">
        <f t="shared" si="10"/>
        <v/>
      </c>
      <c r="K65" s="225" t="str">
        <f t="shared" si="11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9"/>
        <v/>
      </c>
      <c r="I66" s="372"/>
      <c r="J66" s="217" t="str">
        <f t="shared" si="10"/>
        <v/>
      </c>
      <c r="K66" s="225" t="str">
        <f t="shared" si="11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9"/>
        <v/>
      </c>
      <c r="I67" s="364"/>
      <c r="J67" s="219" t="str">
        <f t="shared" si="10"/>
        <v/>
      </c>
      <c r="K67" s="226" t="str">
        <f t="shared" si="11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5173.5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5170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31010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10853.5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41863.5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8" customHeight="1" thickBot="1">
      <c r="A4" s="710"/>
      <c r="B4" s="711"/>
      <c r="C4" s="712"/>
      <c r="D4" s="644" t="str">
        <f>+'CH 3,4'!D4:J4</f>
        <v>SAN JOSE DE LOS CHORROS</v>
      </c>
      <c r="E4" s="645"/>
      <c r="F4" s="645"/>
      <c r="G4" s="645"/>
      <c r="H4" s="645"/>
      <c r="I4" s="645"/>
      <c r="J4" s="646"/>
      <c r="K4" s="439">
        <f>+'CH 3,4'!K4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1.7</v>
      </c>
      <c r="C6" s="794"/>
      <c r="D6" s="112" t="s">
        <v>5</v>
      </c>
      <c r="E6" s="114"/>
      <c r="F6" s="115" t="str">
        <f>+Resumen!B168</f>
        <v>Suministro y colocación de acero de refuerzo fy= 4200 kg/cm²</v>
      </c>
      <c r="G6" s="114"/>
      <c r="H6" s="114"/>
      <c r="I6" s="114"/>
      <c r="J6" s="116"/>
      <c r="K6" s="180" t="str">
        <f>+Resumen!C168</f>
        <v>kg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>KG</v>
      </c>
      <c r="I11" s="363">
        <v>1</v>
      </c>
      <c r="J11" s="217">
        <f t="shared" ref="J11:J20" si="1">IF(A11="","",VLOOKUP(A11,MATERIALES1,3,FALSE))</f>
        <v>3600</v>
      </c>
      <c r="K11" s="129">
        <f>IF(A11="","",I11*J11)</f>
        <v>3600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372" t="str">
        <f t="shared" si="0"/>
        <v>KG</v>
      </c>
      <c r="I12" s="372">
        <v>0.03</v>
      </c>
      <c r="J12" s="218">
        <f t="shared" si="1"/>
        <v>3200</v>
      </c>
      <c r="K12" s="129">
        <f t="shared" ref="K12:K20" si="2">IF(A12="","",I12*J12)</f>
        <v>96</v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3696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184.8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3880.8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3880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55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0.11</v>
      </c>
      <c r="J58" s="217">
        <f t="shared" ref="J58:J67" si="11">IF(A58="","",VLOOKUP(A58,M.OBRA1,3,FALSE))</f>
        <v>6036</v>
      </c>
      <c r="K58" s="225">
        <f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367" t="str">
        <f t="shared" si="10"/>
        <v/>
      </c>
      <c r="I59" s="372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1610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6210</v>
      </c>
      <c r="K73" s="613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Normal="100" zoomScaleSheetLayoutView="100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39" customHeight="1" thickBot="1">
      <c r="A4" s="710"/>
      <c r="B4" s="711"/>
      <c r="C4" s="712"/>
      <c r="D4" s="644" t="str">
        <f>+'CH 3,5'!D4:J4</f>
        <v>SAN JOSE DE LOS CHORROS</v>
      </c>
      <c r="E4" s="645"/>
      <c r="F4" s="645"/>
      <c r="G4" s="645"/>
      <c r="H4" s="645"/>
      <c r="I4" s="645"/>
      <c r="J4" s="646"/>
      <c r="K4" s="439">
        <f>+'CH 3,5'!K4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[9]CHORROS!A40</f>
        <v>4.0999999999999996</v>
      </c>
      <c r="C6" s="794"/>
      <c r="D6" s="112" t="s">
        <v>5</v>
      </c>
      <c r="E6" s="114"/>
      <c r="F6" s="115" t="str">
        <f>+Resumen!B169</f>
        <v>Mampostería de ladrillo para pozos de inspección</v>
      </c>
      <c r="G6" s="114"/>
      <c r="H6" s="114"/>
      <c r="I6" s="114"/>
      <c r="J6" s="116"/>
      <c r="K6" s="180" t="str">
        <f>+Resumen!C169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114</v>
      </c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>UND</v>
      </c>
      <c r="I11" s="363">
        <v>120</v>
      </c>
      <c r="J11" s="217">
        <f t="shared" ref="J11:J20" si="1">IF(A11="","",VLOOKUP(A11,MATERIALES1,3,FALSE))</f>
        <v>700</v>
      </c>
      <c r="K11" s="129">
        <f>IF(A11="","",I11*J11)</f>
        <v>84000</v>
      </c>
    </row>
    <row r="12" spans="1:11">
      <c r="A12" s="699" t="s">
        <v>225</v>
      </c>
      <c r="B12" s="700"/>
      <c r="C12" s="700"/>
      <c r="D12" s="700"/>
      <c r="E12" s="700"/>
      <c r="F12" s="700"/>
      <c r="G12" s="701"/>
      <c r="H12" s="372" t="s">
        <v>99</v>
      </c>
      <c r="I12" s="372">
        <v>7.0000000000000007E-2</v>
      </c>
      <c r="J12" s="218">
        <f>[9]Lista!D124</f>
        <v>523089</v>
      </c>
      <c r="K12" s="129">
        <f t="shared" ref="K12:K20" si="2">IF(A12="","",I12*J12)</f>
        <v>36616.230000000003</v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120616.23000000001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6030.8115000000007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126647.04150000001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126650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1.7</v>
      </c>
      <c r="J58" s="217">
        <f t="shared" ref="J58:J67" si="11">IF(A58="","",VLOOKUP(A58,M.OBRA1,3,FALSE))</f>
        <v>6036</v>
      </c>
      <c r="K58" s="225">
        <f>IF(A58="","",I58*J58)</f>
        <v>10261.199999999999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1.7</v>
      </c>
      <c r="J59" s="217">
        <f t="shared" si="11"/>
        <v>4311</v>
      </c>
      <c r="K59" s="225">
        <f t="shared" ref="K59:K67" si="12">IF(A59="","",I59*J59)</f>
        <v>7328.7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17589.899999999998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17590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146740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51359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198099</v>
      </c>
      <c r="K73" s="613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3,6'!D4:J4</f>
        <v>SAN JOSE DE LOS CHORROS</v>
      </c>
      <c r="E4" s="645"/>
      <c r="F4" s="645"/>
      <c r="G4" s="645"/>
      <c r="H4" s="645"/>
      <c r="I4" s="645"/>
      <c r="J4" s="646"/>
      <c r="K4" s="439">
        <f>+'CH 3,6'!K4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[9]CHORROS!A41</f>
        <v>4.2</v>
      </c>
      <c r="C6" s="794"/>
      <c r="D6" s="112" t="s">
        <v>5</v>
      </c>
      <c r="E6" s="114"/>
      <c r="F6" s="115" t="str">
        <f>+Resumen!B170</f>
        <v>Sifones de caida Diametro 8'' y hp= 2.01 - 3.00 m</v>
      </c>
      <c r="G6" s="114"/>
      <c r="H6" s="114"/>
      <c r="I6" s="114"/>
      <c r="J6" s="116"/>
      <c r="K6" s="180" t="str">
        <f>+Resumen!C170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743</v>
      </c>
      <c r="B11" s="697"/>
      <c r="C11" s="697"/>
      <c r="D11" s="697"/>
      <c r="E11" s="697"/>
      <c r="F11" s="697"/>
      <c r="G11" s="698"/>
      <c r="H11" s="367" t="s">
        <v>6</v>
      </c>
      <c r="I11" s="363">
        <v>3</v>
      </c>
      <c r="J11" s="217">
        <f>[9]Lista!D211</f>
        <v>56802</v>
      </c>
      <c r="K11" s="129">
        <f>IF(A11="","",I11*J11)</f>
        <v>170406</v>
      </c>
    </row>
    <row r="12" spans="1:11">
      <c r="A12" s="699" t="s">
        <v>744</v>
      </c>
      <c r="B12" s="700"/>
      <c r="C12" s="700"/>
      <c r="D12" s="700"/>
      <c r="E12" s="700"/>
      <c r="F12" s="700"/>
      <c r="G12" s="701"/>
      <c r="H12" s="372" t="s">
        <v>11</v>
      </c>
      <c r="I12" s="372">
        <v>1</v>
      </c>
      <c r="J12" s="218">
        <v>65000</v>
      </c>
      <c r="K12" s="129">
        <f t="shared" ref="K12:K20" si="0">IF(A12="","",I12*J12)</f>
        <v>65000</v>
      </c>
    </row>
    <row r="13" spans="1:11">
      <c r="A13" s="699" t="s">
        <v>116</v>
      </c>
      <c r="B13" s="700"/>
      <c r="C13" s="700"/>
      <c r="D13" s="700"/>
      <c r="E13" s="700"/>
      <c r="F13" s="700"/>
      <c r="G13" s="701"/>
      <c r="H13" s="372" t="str">
        <f t="shared" ref="H13:H20" si="1">IF(A13="","",VLOOKUP(A13,MATERIALES1,2,FALSE))</f>
        <v>M3</v>
      </c>
      <c r="I13" s="372">
        <v>0.02</v>
      </c>
      <c r="J13" s="218">
        <f t="shared" ref="J13:J20" si="2">IF(A13="","",VLOOKUP(A13,MATERIALES1,3,FALSE))</f>
        <v>523089</v>
      </c>
      <c r="K13" s="129">
        <f t="shared" si="0"/>
        <v>10461.780000000001</v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1"/>
        <v/>
      </c>
      <c r="I14" s="372"/>
      <c r="J14" s="218" t="str">
        <f t="shared" si="2"/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2"/>
        <v/>
      </c>
      <c r="K16" s="129" t="str">
        <f t="shared" si="0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2"/>
        <v/>
      </c>
      <c r="K17" s="129" t="str">
        <f t="shared" si="0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2"/>
        <v/>
      </c>
      <c r="K18" s="129" t="str">
        <f t="shared" si="0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2"/>
        <v/>
      </c>
      <c r="K19" s="129" t="str">
        <f t="shared" si="0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2"/>
        <v/>
      </c>
      <c r="K20" s="129" t="str">
        <f t="shared" si="0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245867.78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12293.389000000001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258161.16899999999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258160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0.05</v>
      </c>
      <c r="J29" s="217">
        <f t="shared" ref="J29:J35" si="4">IF(A29="","",VLOOKUP(A29,EQUIPOS1,3,FALSE))</f>
        <v>2500</v>
      </c>
      <c r="K29" s="129">
        <f>IF(A29="","",I29*J29)</f>
        <v>125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125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130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15</v>
      </c>
      <c r="J58" s="217">
        <f t="shared" ref="J58:J67" si="11">IF(A58="","",VLOOKUP(A58,M.OBRA1,3,FALSE))</f>
        <v>6036</v>
      </c>
      <c r="K58" s="225">
        <f>IF(A58="","",I58*J58)</f>
        <v>90540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15</v>
      </c>
      <c r="J59" s="217">
        <f t="shared" si="11"/>
        <v>4311</v>
      </c>
      <c r="K59" s="225">
        <f t="shared" ref="K59:K67" si="12">IF(A59="","",I59*J59)</f>
        <v>64665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155205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155210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413500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144725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558225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37.5" customHeight="1" thickBot="1">
      <c r="A4" s="710"/>
      <c r="B4" s="711"/>
      <c r="C4" s="712"/>
      <c r="D4" s="644" t="str">
        <f>+'CH 3,7'!D4:J4</f>
        <v>SAN JOSE DE LOS CHORROS</v>
      </c>
      <c r="E4" s="645"/>
      <c r="F4" s="645"/>
      <c r="G4" s="645"/>
      <c r="H4" s="645"/>
      <c r="I4" s="645"/>
      <c r="J4" s="646"/>
      <c r="K4" s="439">
        <f>+'CH 3,7'!K4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[9]CHORROS!A42</f>
        <v>4.3</v>
      </c>
      <c r="C6" s="794"/>
      <c r="D6" s="112" t="s">
        <v>5</v>
      </c>
      <c r="E6" s="114"/>
      <c r="F6" s="115" t="str">
        <f>+Resumen!B171</f>
        <v xml:space="preserve"> Conexiones domiciliarias Longitud menor o igual a 6.00 m</v>
      </c>
      <c r="G6" s="114"/>
      <c r="H6" s="114"/>
      <c r="I6" s="114"/>
      <c r="J6" s="116"/>
      <c r="K6" s="180" t="str">
        <f>+Resumen!C171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745</v>
      </c>
      <c r="B11" s="697"/>
      <c r="C11" s="697"/>
      <c r="D11" s="697"/>
      <c r="E11" s="697"/>
      <c r="F11" s="697"/>
      <c r="G11" s="698"/>
      <c r="H11" s="367" t="s">
        <v>6</v>
      </c>
      <c r="I11" s="363">
        <v>6</v>
      </c>
      <c r="J11" s="217">
        <f>[9]Lista!D210</f>
        <v>38146</v>
      </c>
      <c r="K11" s="129">
        <f>IF(A11="","",I11*J11)</f>
        <v>228876</v>
      </c>
    </row>
    <row r="12" spans="1:11">
      <c r="A12" s="699" t="s">
        <v>746</v>
      </c>
      <c r="B12" s="700"/>
      <c r="C12" s="700"/>
      <c r="D12" s="700"/>
      <c r="E12" s="700"/>
      <c r="F12" s="700"/>
      <c r="G12" s="701"/>
      <c r="H12" s="372" t="s">
        <v>334</v>
      </c>
      <c r="I12" s="372">
        <v>1</v>
      </c>
      <c r="J12" s="218">
        <v>155000</v>
      </c>
      <c r="K12" s="129">
        <f t="shared" ref="K12:K22" si="0">IF(A12="","",I12*J12)</f>
        <v>155000</v>
      </c>
    </row>
    <row r="13" spans="1:11">
      <c r="A13" s="699" t="s">
        <v>747</v>
      </c>
      <c r="B13" s="700"/>
      <c r="C13" s="700"/>
      <c r="D13" s="700"/>
      <c r="E13" s="700"/>
      <c r="F13" s="700"/>
      <c r="G13" s="701"/>
      <c r="H13" s="372" t="s">
        <v>334</v>
      </c>
      <c r="I13" s="372">
        <v>1</v>
      </c>
      <c r="J13" s="218">
        <v>55000</v>
      </c>
      <c r="K13" s="129">
        <f t="shared" si="0"/>
        <v>55000</v>
      </c>
    </row>
    <row r="14" spans="1:11">
      <c r="A14" s="699" t="s">
        <v>164</v>
      </c>
      <c r="B14" s="700"/>
      <c r="C14" s="700"/>
      <c r="D14" s="700"/>
      <c r="E14" s="700"/>
      <c r="F14" s="700"/>
      <c r="G14" s="701"/>
      <c r="H14" s="372" t="str">
        <f t="shared" ref="H14:H22" si="1">IF(A14="","",VLOOKUP(A14,MATERIALES1,2,FALSE))</f>
        <v>GAL</v>
      </c>
      <c r="I14" s="372">
        <v>0.02</v>
      </c>
      <c r="J14" s="218">
        <f t="shared" ref="J14:J22" si="2">IF(A14="","",VLOOKUP(A14,MATERIALES1,3,FALSE))</f>
        <v>117843</v>
      </c>
      <c r="K14" s="129">
        <f t="shared" si="0"/>
        <v>2356.86</v>
      </c>
    </row>
    <row r="15" spans="1:11">
      <c r="A15" s="699" t="s">
        <v>167</v>
      </c>
      <c r="B15" s="700"/>
      <c r="C15" s="700"/>
      <c r="D15" s="700"/>
      <c r="E15" s="700"/>
      <c r="F15" s="700"/>
      <c r="G15" s="701"/>
      <c r="H15" s="372" t="str">
        <f t="shared" si="1"/>
        <v>GAL</v>
      </c>
      <c r="I15" s="372">
        <v>0.02</v>
      </c>
      <c r="J15" s="218">
        <f t="shared" si="2"/>
        <v>327651</v>
      </c>
      <c r="K15" s="129">
        <f t="shared" si="0"/>
        <v>6553.02</v>
      </c>
    </row>
    <row r="16" spans="1:11">
      <c r="A16" s="699" t="s">
        <v>748</v>
      </c>
      <c r="B16" s="700"/>
      <c r="C16" s="700"/>
      <c r="D16" s="700"/>
      <c r="E16" s="700"/>
      <c r="F16" s="700"/>
      <c r="G16" s="701"/>
      <c r="H16" s="372" t="s">
        <v>91</v>
      </c>
      <c r="I16" s="372">
        <v>6</v>
      </c>
      <c r="J16" s="218">
        <f>[9]Lista!D43</f>
        <v>3600</v>
      </c>
      <c r="K16" s="129">
        <f t="shared" si="0"/>
        <v>21600</v>
      </c>
    </row>
    <row r="17" spans="1:11">
      <c r="A17" s="699" t="s">
        <v>97</v>
      </c>
      <c r="B17" s="700"/>
      <c r="C17" s="700"/>
      <c r="D17" s="700"/>
      <c r="E17" s="700"/>
      <c r="F17" s="700"/>
      <c r="G17" s="701"/>
      <c r="H17" s="372" t="str">
        <f t="shared" si="1"/>
        <v>KG</v>
      </c>
      <c r="I17" s="372">
        <v>0.2</v>
      </c>
      <c r="J17" s="218">
        <v>4000</v>
      </c>
      <c r="K17" s="129">
        <f t="shared" si="0"/>
        <v>800</v>
      </c>
    </row>
    <row r="18" spans="1:11">
      <c r="A18" s="699" t="s">
        <v>114</v>
      </c>
      <c r="B18" s="700"/>
      <c r="C18" s="700"/>
      <c r="D18" s="700"/>
      <c r="E18" s="700"/>
      <c r="F18" s="700"/>
      <c r="G18" s="701"/>
      <c r="H18" s="372" t="str">
        <f t="shared" si="1"/>
        <v>UND</v>
      </c>
      <c r="I18" s="372">
        <v>100</v>
      </c>
      <c r="J18" s="218">
        <f t="shared" si="2"/>
        <v>700</v>
      </c>
      <c r="K18" s="129">
        <f t="shared" si="0"/>
        <v>70000</v>
      </c>
    </row>
    <row r="19" spans="1:11">
      <c r="A19" s="699" t="s">
        <v>104</v>
      </c>
      <c r="B19" s="700"/>
      <c r="C19" s="700"/>
      <c r="D19" s="700"/>
      <c r="E19" s="700"/>
      <c r="F19" s="700"/>
      <c r="G19" s="701"/>
      <c r="H19" s="372" t="s">
        <v>91</v>
      </c>
      <c r="I19" s="372">
        <v>50</v>
      </c>
      <c r="J19" s="218">
        <f>[9]Lista!D64</f>
        <v>586</v>
      </c>
      <c r="K19" s="129">
        <f t="shared" si="0"/>
        <v>29300</v>
      </c>
    </row>
    <row r="20" spans="1:11">
      <c r="A20" s="699" t="s">
        <v>208</v>
      </c>
      <c r="B20" s="700"/>
      <c r="C20" s="700"/>
      <c r="D20" s="700"/>
      <c r="E20" s="700"/>
      <c r="F20" s="700"/>
      <c r="G20" s="701"/>
      <c r="H20" s="372" t="s">
        <v>99</v>
      </c>
      <c r="I20" s="372">
        <v>0.1</v>
      </c>
      <c r="J20" s="218">
        <f>85000</f>
        <v>85000</v>
      </c>
      <c r="K20" s="129">
        <f t="shared" si="0"/>
        <v>8500</v>
      </c>
    </row>
    <row r="21" spans="1:11">
      <c r="A21" s="699" t="s">
        <v>134</v>
      </c>
      <c r="B21" s="700"/>
      <c r="C21" s="700"/>
      <c r="D21" s="700"/>
      <c r="E21" s="700"/>
      <c r="F21" s="700"/>
      <c r="G21" s="701"/>
      <c r="H21" s="372" t="str">
        <f t="shared" si="1"/>
        <v>M3</v>
      </c>
      <c r="I21" s="372">
        <v>0.08</v>
      </c>
      <c r="J21" s="218">
        <f t="shared" si="2"/>
        <v>98000</v>
      </c>
      <c r="K21" s="129">
        <f t="shared" si="0"/>
        <v>7840</v>
      </c>
    </row>
    <row r="22" spans="1:11" ht="13.5" thickBot="1">
      <c r="A22" s="702"/>
      <c r="B22" s="703"/>
      <c r="C22" s="703"/>
      <c r="D22" s="703"/>
      <c r="E22" s="703"/>
      <c r="F22" s="703"/>
      <c r="G22" s="704"/>
      <c r="H22" s="364" t="str">
        <f t="shared" si="1"/>
        <v/>
      </c>
      <c r="I22" s="364"/>
      <c r="J22" s="219" t="str">
        <f t="shared" si="2"/>
        <v/>
      </c>
      <c r="K22" s="129" t="str">
        <f t="shared" si="0"/>
        <v/>
      </c>
    </row>
    <row r="23" spans="1:11" ht="13.5" thickBot="1">
      <c r="A23" s="369"/>
      <c r="B23" s="369"/>
      <c r="C23" s="369"/>
      <c r="D23" s="369"/>
      <c r="E23" s="368" t="s">
        <v>19</v>
      </c>
      <c r="F23" s="369"/>
      <c r="G23" s="369"/>
      <c r="H23" s="371"/>
      <c r="I23" s="371"/>
      <c r="J23" s="134"/>
      <c r="K23" s="135">
        <f>SUM(K11:K22)</f>
        <v>585825.88</v>
      </c>
    </row>
    <row r="24" spans="1:11" ht="13.5" thickBot="1">
      <c r="A24" s="369"/>
      <c r="B24" s="369"/>
      <c r="C24" s="369"/>
      <c r="D24" s="369"/>
      <c r="E24" s="136" t="s">
        <v>20</v>
      </c>
      <c r="F24" s="137"/>
      <c r="G24" s="137"/>
      <c r="H24" s="137"/>
      <c r="I24" s="138">
        <v>0.05</v>
      </c>
      <c r="J24" s="139"/>
      <c r="K24" s="135">
        <f>K23*I24</f>
        <v>29291.294000000002</v>
      </c>
    </row>
    <row r="25" spans="1:11" ht="13.5" thickBot="1">
      <c r="A25" s="369"/>
      <c r="B25" s="369"/>
      <c r="C25" s="369"/>
      <c r="D25" s="369"/>
      <c r="E25" s="370" t="s">
        <v>21</v>
      </c>
      <c r="F25" s="371"/>
      <c r="G25" s="371"/>
      <c r="H25" s="137"/>
      <c r="I25" s="137"/>
      <c r="J25" s="140"/>
      <c r="K25" s="135">
        <f>K24+K23</f>
        <v>615117.174</v>
      </c>
    </row>
    <row r="26" spans="1:11" ht="13.5" thickBot="1">
      <c r="A26" s="369"/>
      <c r="B26" s="369"/>
      <c r="C26" s="369"/>
      <c r="D26" s="369"/>
      <c r="E26" s="370" t="s">
        <v>22</v>
      </c>
      <c r="F26" s="371"/>
      <c r="G26" s="371"/>
      <c r="H26" s="137"/>
      <c r="I26" s="137"/>
      <c r="J26" s="140"/>
      <c r="K26" s="135">
        <f>MROUND(K25,10)</f>
        <v>615120</v>
      </c>
    </row>
    <row r="27" spans="1:11">
      <c r="A27" s="369"/>
      <c r="B27" s="141"/>
      <c r="C27" s="141"/>
      <c r="D27" s="141"/>
      <c r="E27" s="141"/>
      <c r="F27" s="141"/>
      <c r="G27" s="141"/>
      <c r="H27" s="141"/>
      <c r="I27" s="141"/>
      <c r="J27" s="141"/>
      <c r="K27" s="141"/>
    </row>
    <row r="28" spans="1:11" ht="13.5" thickBot="1">
      <c r="A28" s="142" t="s">
        <v>369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41"/>
    </row>
    <row r="29" spans="1:11">
      <c r="A29" s="598" t="s">
        <v>10</v>
      </c>
      <c r="B29" s="599"/>
      <c r="C29" s="599"/>
      <c r="D29" s="599"/>
      <c r="E29" s="599"/>
      <c r="F29" s="599"/>
      <c r="G29" s="600"/>
      <c r="H29" s="599" t="s">
        <v>11</v>
      </c>
      <c r="I29" s="604" t="s">
        <v>12</v>
      </c>
      <c r="J29" s="599" t="s">
        <v>13</v>
      </c>
      <c r="K29" s="604" t="s">
        <v>14</v>
      </c>
    </row>
    <row r="30" spans="1:11" ht="13.5" thickBot="1">
      <c r="A30" s="601"/>
      <c r="B30" s="602"/>
      <c r="C30" s="602"/>
      <c r="D30" s="602"/>
      <c r="E30" s="602"/>
      <c r="F30" s="602"/>
      <c r="G30" s="603"/>
      <c r="H30" s="602"/>
      <c r="I30" s="605"/>
      <c r="J30" s="602"/>
      <c r="K30" s="605"/>
    </row>
    <row r="31" spans="1:11">
      <c r="A31" s="648" t="s">
        <v>80</v>
      </c>
      <c r="B31" s="649"/>
      <c r="C31" s="649"/>
      <c r="D31" s="649"/>
      <c r="E31" s="649"/>
      <c r="F31" s="649"/>
      <c r="G31" s="650"/>
      <c r="H31" s="367" t="str">
        <f t="shared" ref="H31:H37" si="3">IF(A31="","",VLOOKUP(A31,EQUIPOS1,2,FALSE))</f>
        <v>DIA</v>
      </c>
      <c r="I31" s="178">
        <v>1</v>
      </c>
      <c r="J31" s="217">
        <v>20000</v>
      </c>
      <c r="K31" s="129">
        <f>IF(A31="","",I31*J31)</f>
        <v>20000</v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ref="J32:J37" si="4">IF(A32="","",VLOOKUP(A32,EQUIPOS1,3,FALSE))</f>
        <v/>
      </c>
      <c r="K32" s="129" t="str">
        <f t="shared" ref="K32:K37" si="5">IF(A32="","",I32*J32)</f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>
      <c r="A35" s="690"/>
      <c r="B35" s="691"/>
      <c r="C35" s="691"/>
      <c r="D35" s="691"/>
      <c r="E35" s="691"/>
      <c r="F35" s="691"/>
      <c r="G35" s="692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>
      <c r="A36" s="690"/>
      <c r="B36" s="691"/>
      <c r="C36" s="691"/>
      <c r="D36" s="691"/>
      <c r="E36" s="691"/>
      <c r="F36" s="691"/>
      <c r="G36" s="692"/>
      <c r="H36" s="367" t="str">
        <f t="shared" si="3"/>
        <v/>
      </c>
      <c r="I36" s="372"/>
      <c r="J36" s="217" t="str">
        <f t="shared" si="4"/>
        <v/>
      </c>
      <c r="K36" s="129" t="str">
        <f t="shared" si="5"/>
        <v/>
      </c>
    </row>
    <row r="37" spans="1:11" ht="13.5" thickBot="1">
      <c r="A37" s="693"/>
      <c r="B37" s="694"/>
      <c r="C37" s="694"/>
      <c r="D37" s="694"/>
      <c r="E37" s="694"/>
      <c r="F37" s="694"/>
      <c r="G37" s="695"/>
      <c r="H37" s="367" t="str">
        <f t="shared" si="3"/>
        <v/>
      </c>
      <c r="I37" s="372"/>
      <c r="J37" s="217" t="str">
        <f t="shared" si="4"/>
        <v/>
      </c>
      <c r="K37" s="129" t="str">
        <f t="shared" si="5"/>
        <v/>
      </c>
    </row>
    <row r="38" spans="1:11" ht="13.5" thickBot="1">
      <c r="A38" s="141"/>
      <c r="B38" s="141"/>
      <c r="C38" s="141"/>
      <c r="D38" s="141"/>
      <c r="E38" s="370" t="s">
        <v>19</v>
      </c>
      <c r="F38" s="371"/>
      <c r="G38" s="137"/>
      <c r="H38" s="137"/>
      <c r="I38" s="137"/>
      <c r="J38" s="147"/>
      <c r="K38" s="135">
        <f>SUM(K31:K37)</f>
        <v>20000</v>
      </c>
    </row>
    <row r="39" spans="1:11" ht="13.5" thickBot="1">
      <c r="A39" s="369"/>
      <c r="B39" s="369"/>
      <c r="C39" s="369"/>
      <c r="D39" s="369"/>
      <c r="E39" s="370" t="s">
        <v>370</v>
      </c>
      <c r="F39" s="371"/>
      <c r="G39" s="371"/>
      <c r="H39" s="371"/>
      <c r="I39" s="371"/>
      <c r="J39" s="134"/>
      <c r="K39" s="135">
        <f>MROUND(K38,10)</f>
        <v>20000</v>
      </c>
    </row>
    <row r="40" spans="1:11">
      <c r="A40" s="141"/>
      <c r="B40" s="141"/>
      <c r="C40" s="141"/>
      <c r="D40" s="141"/>
      <c r="E40" s="369"/>
      <c r="F40" s="369"/>
      <c r="G40" s="369"/>
      <c r="H40" s="369"/>
      <c r="I40" s="369"/>
      <c r="J40" s="148"/>
      <c r="K40" s="149"/>
    </row>
    <row r="41" spans="1:11" ht="13.5" thickBot="1">
      <c r="A41" s="142" t="s">
        <v>371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</row>
    <row r="42" spans="1:11">
      <c r="A42" s="598" t="s">
        <v>10</v>
      </c>
      <c r="B42" s="599"/>
      <c r="C42" s="599"/>
      <c r="D42" s="599"/>
      <c r="E42" s="599"/>
      <c r="F42" s="600"/>
      <c r="G42" s="687" t="s">
        <v>372</v>
      </c>
      <c r="H42" s="604" t="s">
        <v>373</v>
      </c>
      <c r="I42" s="604" t="s">
        <v>374</v>
      </c>
      <c r="J42" s="604" t="s">
        <v>28</v>
      </c>
      <c r="K42" s="604" t="s">
        <v>13</v>
      </c>
    </row>
    <row r="43" spans="1:11" ht="13.5" thickBot="1">
      <c r="A43" s="601"/>
      <c r="B43" s="602"/>
      <c r="C43" s="602"/>
      <c r="D43" s="602"/>
      <c r="E43" s="602"/>
      <c r="F43" s="603"/>
      <c r="G43" s="688"/>
      <c r="H43" s="605"/>
      <c r="I43" s="605"/>
      <c r="J43" s="605"/>
      <c r="K43" s="605"/>
    </row>
    <row r="44" spans="1:11">
      <c r="A44" s="648"/>
      <c r="B44" s="649"/>
      <c r="C44" s="649"/>
      <c r="D44" s="649"/>
      <c r="E44" s="649"/>
      <c r="F44" s="650"/>
      <c r="G44" s="222"/>
      <c r="H44" s="221"/>
      <c r="I44" s="220"/>
      <c r="J44" s="217"/>
      <c r="K44" s="225"/>
    </row>
    <row r="45" spans="1:11">
      <c r="A45" s="690"/>
      <c r="B45" s="691"/>
      <c r="C45" s="691"/>
      <c r="D45" s="691"/>
      <c r="E45" s="691"/>
      <c r="F45" s="692"/>
      <c r="G45" s="223"/>
      <c r="H45" s="221" t="str">
        <f t="shared" ref="H45:H53" si="6">IF(A45="","",VLOOKUP(A45,TRANSPORTE1,2,FALSE))</f>
        <v/>
      </c>
      <c r="I45" s="220" t="str">
        <f t="shared" ref="I45:I53" si="7">IF(A45="","",H45*G45)</f>
        <v/>
      </c>
      <c r="J45" s="217" t="str">
        <f t="shared" ref="J45:J53" si="8">IF(A45="","",VLOOKUP(A45,TRANSPORTE1,3,FALSE))</f>
        <v/>
      </c>
      <c r="K45" s="225" t="str">
        <f t="shared" ref="K45:K53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>
      <c r="A51" s="620"/>
      <c r="B51" s="689"/>
      <c r="C51" s="689"/>
      <c r="D51" s="689"/>
      <c r="E51" s="689"/>
      <c r="F51" s="621"/>
      <c r="G51" s="223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>
      <c r="A52" s="620"/>
      <c r="B52" s="689"/>
      <c r="C52" s="689"/>
      <c r="D52" s="689"/>
      <c r="E52" s="689"/>
      <c r="F52" s="621"/>
      <c r="G52" s="223"/>
      <c r="H52" s="221" t="str">
        <f t="shared" si="6"/>
        <v/>
      </c>
      <c r="I52" s="220" t="str">
        <f t="shared" si="7"/>
        <v/>
      </c>
      <c r="J52" s="217" t="str">
        <f t="shared" si="8"/>
        <v/>
      </c>
      <c r="K52" s="225" t="str">
        <f t="shared" si="9"/>
        <v/>
      </c>
    </row>
    <row r="53" spans="1:11" ht="13.5" thickBot="1">
      <c r="A53" s="601"/>
      <c r="B53" s="602"/>
      <c r="C53" s="602"/>
      <c r="D53" s="602"/>
      <c r="E53" s="602"/>
      <c r="F53" s="603"/>
      <c r="G53" s="224"/>
      <c r="H53" s="221" t="str">
        <f t="shared" si="6"/>
        <v/>
      </c>
      <c r="I53" s="220" t="str">
        <f t="shared" si="7"/>
        <v/>
      </c>
      <c r="J53" s="217" t="str">
        <f t="shared" si="8"/>
        <v/>
      </c>
      <c r="K53" s="225" t="str">
        <f t="shared" si="9"/>
        <v/>
      </c>
    </row>
    <row r="54" spans="1:11" ht="13.5" thickBot="1">
      <c r="A54" s="141"/>
      <c r="B54" s="141"/>
      <c r="C54" s="141"/>
      <c r="D54" s="141"/>
      <c r="E54" s="370" t="s">
        <v>375</v>
      </c>
      <c r="F54" s="371"/>
      <c r="G54" s="371"/>
      <c r="H54" s="137"/>
      <c r="I54" s="137"/>
      <c r="J54" s="140"/>
      <c r="K54" s="135">
        <f>SUM(K44:K53)</f>
        <v>0</v>
      </c>
    </row>
    <row r="55" spans="1:11" ht="13.5" thickBot="1">
      <c r="A55" s="141"/>
      <c r="B55" s="141"/>
      <c r="C55" s="141"/>
      <c r="D55" s="141"/>
      <c r="E55" s="370" t="s">
        <v>376</v>
      </c>
      <c r="F55" s="371"/>
      <c r="G55" s="371"/>
      <c r="H55" s="137"/>
      <c r="I55" s="137"/>
      <c r="J55" s="140"/>
      <c r="K55" s="135">
        <f>MROUND(K54,10)</f>
        <v>0</v>
      </c>
    </row>
    <row r="56" spans="1:11">
      <c r="A56" s="141"/>
      <c r="B56" s="141"/>
      <c r="C56" s="141"/>
      <c r="D56" s="141"/>
      <c r="E56" s="369"/>
      <c r="F56" s="369"/>
      <c r="G56" s="369"/>
      <c r="H56" s="369"/>
      <c r="I56" s="369"/>
      <c r="J56" s="369"/>
      <c r="K56" s="369"/>
    </row>
    <row r="57" spans="1:11" ht="13.5" thickBot="1">
      <c r="A57" s="142" t="s">
        <v>26</v>
      </c>
      <c r="B57" s="141"/>
      <c r="C57" s="141"/>
      <c r="D57" s="141"/>
      <c r="E57" s="141"/>
      <c r="F57" s="141"/>
      <c r="G57" s="141"/>
      <c r="H57" s="141"/>
      <c r="I57" s="141"/>
      <c r="J57" s="141"/>
      <c r="K57" s="141"/>
    </row>
    <row r="58" spans="1:11">
      <c r="A58" s="598" t="s">
        <v>10</v>
      </c>
      <c r="B58" s="599"/>
      <c r="C58" s="599"/>
      <c r="D58" s="599"/>
      <c r="E58" s="599"/>
      <c r="F58" s="599"/>
      <c r="G58" s="600"/>
      <c r="H58" s="599" t="s">
        <v>11</v>
      </c>
      <c r="I58" s="604" t="s">
        <v>27</v>
      </c>
      <c r="J58" s="599" t="s">
        <v>28</v>
      </c>
      <c r="K58" s="604" t="s">
        <v>14</v>
      </c>
    </row>
    <row r="59" spans="1:11" ht="13.5" thickBot="1">
      <c r="A59" s="601"/>
      <c r="B59" s="602"/>
      <c r="C59" s="602"/>
      <c r="D59" s="602"/>
      <c r="E59" s="602"/>
      <c r="F59" s="602"/>
      <c r="G59" s="603"/>
      <c r="H59" s="602"/>
      <c r="I59" s="605"/>
      <c r="J59" s="602"/>
      <c r="K59" s="605"/>
    </row>
    <row r="60" spans="1:11">
      <c r="A60" s="648" t="s">
        <v>188</v>
      </c>
      <c r="B60" s="649"/>
      <c r="C60" s="649"/>
      <c r="D60" s="649"/>
      <c r="E60" s="649"/>
      <c r="F60" s="649"/>
      <c r="G60" s="650"/>
      <c r="H60" s="367" t="str">
        <f t="shared" ref="H60:H69" si="10">IF(A60="","",VLOOKUP(A60,M.OBRA1,2,FALSE))</f>
        <v>HH</v>
      </c>
      <c r="I60" s="372">
        <v>27</v>
      </c>
      <c r="J60" s="217">
        <f t="shared" ref="J60:J69" si="11">IF(A60="","",VLOOKUP(A60,M.OBRA1,3,FALSE))</f>
        <v>6036</v>
      </c>
      <c r="K60" s="225">
        <f>IF(A60="","",I60*J60)</f>
        <v>162972</v>
      </c>
    </row>
    <row r="61" spans="1:11">
      <c r="A61" s="690" t="s">
        <v>180</v>
      </c>
      <c r="B61" s="691"/>
      <c r="C61" s="691"/>
      <c r="D61" s="691"/>
      <c r="E61" s="691"/>
      <c r="F61" s="691"/>
      <c r="G61" s="692"/>
      <c r="H61" s="367" t="str">
        <f t="shared" si="10"/>
        <v>HH</v>
      </c>
      <c r="I61" s="372">
        <v>27</v>
      </c>
      <c r="J61" s="217">
        <f t="shared" si="11"/>
        <v>4311</v>
      </c>
      <c r="K61" s="225">
        <f t="shared" ref="K61:K69" si="12">IF(A61="","",I61*J61)</f>
        <v>116397</v>
      </c>
    </row>
    <row r="62" spans="1:11">
      <c r="A62" s="690"/>
      <c r="B62" s="691"/>
      <c r="C62" s="691"/>
      <c r="D62" s="691"/>
      <c r="E62" s="691"/>
      <c r="F62" s="691"/>
      <c r="G62" s="692"/>
      <c r="H62" s="367"/>
      <c r="I62" s="372"/>
      <c r="J62" s="217"/>
      <c r="K62" s="225"/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>
      <c r="A67" s="690"/>
      <c r="B67" s="691"/>
      <c r="C67" s="691"/>
      <c r="D67" s="691"/>
      <c r="E67" s="691"/>
      <c r="F67" s="691"/>
      <c r="G67" s="692"/>
      <c r="H67" s="367" t="str">
        <f t="shared" si="10"/>
        <v/>
      </c>
      <c r="I67" s="372"/>
      <c r="J67" s="217" t="str">
        <f t="shared" si="11"/>
        <v/>
      </c>
      <c r="K67" s="225" t="str">
        <f t="shared" si="12"/>
        <v/>
      </c>
    </row>
    <row r="68" spans="1:11">
      <c r="A68" s="690"/>
      <c r="B68" s="691"/>
      <c r="C68" s="691"/>
      <c r="D68" s="691"/>
      <c r="E68" s="691"/>
      <c r="F68" s="691"/>
      <c r="G68" s="692"/>
      <c r="H68" s="367" t="str">
        <f t="shared" si="10"/>
        <v/>
      </c>
      <c r="I68" s="372"/>
      <c r="J68" s="217" t="str">
        <f t="shared" si="11"/>
        <v/>
      </c>
      <c r="K68" s="225" t="str">
        <f t="shared" si="12"/>
        <v/>
      </c>
    </row>
    <row r="69" spans="1:11" ht="13.5" thickBot="1">
      <c r="A69" s="693"/>
      <c r="B69" s="694"/>
      <c r="C69" s="694"/>
      <c r="D69" s="694"/>
      <c r="E69" s="694"/>
      <c r="F69" s="694"/>
      <c r="G69" s="695"/>
      <c r="H69" s="364" t="str">
        <f t="shared" si="10"/>
        <v/>
      </c>
      <c r="I69" s="364"/>
      <c r="J69" s="219" t="str">
        <f t="shared" si="11"/>
        <v/>
      </c>
      <c r="K69" s="226" t="str">
        <f t="shared" si="12"/>
        <v/>
      </c>
    </row>
    <row r="70" spans="1:11" ht="13.5" thickBot="1">
      <c r="A70" s="141"/>
      <c r="B70" s="141"/>
      <c r="C70" s="141"/>
      <c r="D70" s="141"/>
      <c r="E70" s="370" t="s">
        <v>29</v>
      </c>
      <c r="F70" s="371"/>
      <c r="G70" s="371"/>
      <c r="H70" s="371"/>
      <c r="I70" s="371"/>
      <c r="J70" s="134"/>
      <c r="K70" s="155">
        <f>SUM(K60:K69)</f>
        <v>279369</v>
      </c>
    </row>
    <row r="71" spans="1:11" ht="13.5" thickBot="1">
      <c r="A71" s="141"/>
      <c r="B71" s="141"/>
      <c r="C71" s="141"/>
      <c r="D71" s="141"/>
      <c r="E71" s="370" t="s">
        <v>30</v>
      </c>
      <c r="F71" s="371"/>
      <c r="G71" s="371"/>
      <c r="H71" s="137"/>
      <c r="I71" s="137"/>
      <c r="J71" s="140"/>
      <c r="K71" s="135">
        <f>MROUND(K70,10)</f>
        <v>279370</v>
      </c>
    </row>
    <row r="72" spans="1:11" ht="13.5" thickBot="1">
      <c r="A72" s="141"/>
      <c r="B72" s="141"/>
      <c r="C72" s="141"/>
      <c r="D72" s="141"/>
      <c r="E72" s="141"/>
      <c r="F72" s="141"/>
      <c r="G72" s="141"/>
      <c r="H72" s="141"/>
      <c r="I72" s="141"/>
      <c r="J72" s="139"/>
      <c r="K72" s="156"/>
    </row>
    <row r="73" spans="1:11" ht="13.5" thickBot="1">
      <c r="A73" s="141"/>
      <c r="B73" s="141"/>
      <c r="C73" s="141"/>
      <c r="D73" s="141"/>
      <c r="E73" s="112" t="s">
        <v>31</v>
      </c>
      <c r="F73" s="157"/>
      <c r="G73" s="157"/>
      <c r="H73" s="157"/>
      <c r="I73" s="162"/>
      <c r="J73" s="612">
        <f>K26+K39+K55+K71</f>
        <v>914490</v>
      </c>
      <c r="K73" s="613"/>
    </row>
    <row r="74" spans="1:11" ht="13.5" thickBot="1">
      <c r="A74" s="141"/>
      <c r="B74" s="141"/>
      <c r="C74" s="141"/>
      <c r="D74" s="141"/>
      <c r="E74" s="112" t="s">
        <v>32</v>
      </c>
      <c r="F74" s="157"/>
      <c r="G74" s="157"/>
      <c r="H74" s="273">
        <f>SUM([9]CHORROS!$D$49:$D$51)</f>
        <v>0.35</v>
      </c>
      <c r="I74" s="157"/>
      <c r="J74" s="1"/>
      <c r="K74" s="216">
        <f>J73*H74</f>
        <v>320071.5</v>
      </c>
    </row>
    <row r="75" spans="1:11" ht="13.5" thickBot="1">
      <c r="A75" s="159"/>
      <c r="B75" s="159"/>
      <c r="C75" s="159"/>
      <c r="D75" s="159"/>
      <c r="E75" s="160" t="s">
        <v>33</v>
      </c>
      <c r="F75" s="161"/>
      <c r="G75" s="161"/>
      <c r="H75" s="161"/>
      <c r="I75" s="161"/>
      <c r="J75" s="612">
        <f>K74+J73</f>
        <v>1234561.5</v>
      </c>
      <c r="K75" s="613"/>
    </row>
  </sheetData>
  <mergeCells count="70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1:G21"/>
    <mergeCell ref="A22:G22"/>
    <mergeCell ref="A29:G30"/>
    <mergeCell ref="H29:H30"/>
    <mergeCell ref="I29:I30"/>
    <mergeCell ref="J29:J30"/>
    <mergeCell ref="K29:K30"/>
    <mergeCell ref="J42:J43"/>
    <mergeCell ref="K42:K43"/>
    <mergeCell ref="I42:I43"/>
    <mergeCell ref="A32:G32"/>
    <mergeCell ref="A33:G33"/>
    <mergeCell ref="A34:G34"/>
    <mergeCell ref="A35:G35"/>
    <mergeCell ref="A36:G36"/>
    <mergeCell ref="A37:G37"/>
    <mergeCell ref="A49:F49"/>
    <mergeCell ref="A42:F43"/>
    <mergeCell ref="G42:G43"/>
    <mergeCell ref="H42:H43"/>
    <mergeCell ref="A44:F44"/>
    <mergeCell ref="A45:F45"/>
    <mergeCell ref="A46:F46"/>
    <mergeCell ref="A47:F47"/>
    <mergeCell ref="A48:F48"/>
    <mergeCell ref="A62:G62"/>
    <mergeCell ref="A50:F50"/>
    <mergeCell ref="A51:F51"/>
    <mergeCell ref="A52:F52"/>
    <mergeCell ref="A53:F53"/>
    <mergeCell ref="A58:G59"/>
    <mergeCell ref="I58:I59"/>
    <mergeCell ref="J58:J59"/>
    <mergeCell ref="K58:K59"/>
    <mergeCell ref="A60:G60"/>
    <mergeCell ref="A61:G61"/>
    <mergeCell ref="H58:H59"/>
    <mergeCell ref="A69:G69"/>
    <mergeCell ref="J73:K73"/>
    <mergeCell ref="J75:K75"/>
    <mergeCell ref="A63:G63"/>
    <mergeCell ref="A64:G64"/>
    <mergeCell ref="A65:G65"/>
    <mergeCell ref="A66:G66"/>
    <mergeCell ref="A67:G67"/>
    <mergeCell ref="A68:G68"/>
  </mergeCells>
  <dataValidations count="4">
    <dataValidation type="list" allowBlank="1" showInputMessage="1" showErrorMessage="1" sqref="A60:G69">
      <formula1>M.OBRA</formula1>
    </dataValidation>
    <dataValidation type="list" allowBlank="1" showInputMessage="1" showErrorMessage="1" sqref="A44:F53">
      <formula1>TRANSPORTE</formula1>
    </dataValidation>
    <dataValidation type="list" allowBlank="1" showInputMessage="1" showErrorMessage="1" sqref="A31:G37">
      <formula1>EQUIPOS</formula1>
    </dataValidation>
    <dataValidation type="list" allowBlank="1" showInputMessage="1" showErrorMessage="1" sqref="A11:G22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6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view="pageBreakPreview" zoomScale="85" zoomScaleNormal="100" zoomScaleSheetLayoutView="85" workbookViewId="0">
      <selection activeCell="M11" sqref="M11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3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3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3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3" ht="60.75" customHeight="1" thickBot="1">
      <c r="A4" s="710"/>
      <c r="B4" s="711"/>
      <c r="C4" s="712"/>
      <c r="D4" s="644" t="str">
        <f>+'CH 3,8'!D4:J4</f>
        <v>SAN JOSE DE LOS CHORROS</v>
      </c>
      <c r="E4" s="645"/>
      <c r="F4" s="645"/>
      <c r="G4" s="645"/>
      <c r="H4" s="645"/>
      <c r="I4" s="645"/>
      <c r="J4" s="646"/>
      <c r="K4" s="212">
        <f>+'CH 3,8'!K4</f>
        <v>2013</v>
      </c>
    </row>
    <row r="5" spans="1:13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3" ht="13.5" thickBot="1">
      <c r="A6" s="112" t="s">
        <v>4</v>
      </c>
      <c r="B6" s="726">
        <v>3.9</v>
      </c>
      <c r="C6" s="857"/>
      <c r="D6" s="112" t="s">
        <v>5</v>
      </c>
      <c r="E6" s="114"/>
      <c r="F6" s="115" t="str">
        <f>+Resumen!B172</f>
        <v>Aros y contra-aros para tapas de pozos</v>
      </c>
      <c r="G6" s="114"/>
      <c r="H6" s="114"/>
      <c r="I6" s="114"/>
      <c r="J6" s="116"/>
      <c r="K6" s="180" t="str">
        <f>+Resumen!C172</f>
        <v>und</v>
      </c>
    </row>
    <row r="7" spans="1:13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3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3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3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3">
      <c r="A11" s="696" t="s">
        <v>749</v>
      </c>
      <c r="B11" s="697"/>
      <c r="C11" s="697"/>
      <c r="D11" s="697"/>
      <c r="E11" s="697"/>
      <c r="F11" s="697"/>
      <c r="G11" s="698"/>
      <c r="H11" s="367" t="s">
        <v>11</v>
      </c>
      <c r="I11" s="363">
        <v>1</v>
      </c>
      <c r="J11" s="217">
        <v>330000</v>
      </c>
      <c r="K11" s="129">
        <f>IF(A11="","",I11*J11)</f>
        <v>330000</v>
      </c>
      <c r="M11" s="476"/>
    </row>
    <row r="12" spans="1:13">
      <c r="A12" s="699"/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/>
      </c>
      <c r="I12" s="37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3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3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3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3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330000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16500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346500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346500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">
        <v>79</v>
      </c>
      <c r="I29" s="363">
        <v>0.16</v>
      </c>
      <c r="J29" s="144">
        <v>2540</v>
      </c>
      <c r="K29" s="129">
        <v>406.40000000000003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ref="H30:H35" si="3">IF(A30="","",VLOOKUP(A30,EQUIPOS1,2,FALSE))</f>
        <v/>
      </c>
      <c r="I30" s="37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406.40000000000003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410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>IF(A42="","",VLOOKUP(A42,TRANSPORTE1,2,FALSE))</f>
        <v/>
      </c>
      <c r="I42" s="220"/>
      <c r="J42" s="217" t="str">
        <f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67" t="str">
        <f>IF(A58="","",VLOOKUP(A58,M.OBRA1,2,FALSE))</f>
        <v>HH</v>
      </c>
      <c r="I58" s="372">
        <v>6</v>
      </c>
      <c r="J58" s="217">
        <f>IF(A58="","",VLOOKUP(A58,M.OBRA1,3,FALSE))</f>
        <v>6036</v>
      </c>
      <c r="K58" s="225">
        <f>IF(A58="","",I58*J58)</f>
        <v>36216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67" t="s">
        <v>178</v>
      </c>
      <c r="I59" s="372">
        <v>6</v>
      </c>
      <c r="J59" s="217">
        <f>[9]Lista!D317</f>
        <v>4311</v>
      </c>
      <c r="K59" s="225">
        <f>J59*I59</f>
        <v>25866</v>
      </c>
    </row>
    <row r="60" spans="1:11">
      <c r="A60" s="690"/>
      <c r="B60" s="691"/>
      <c r="C60" s="691"/>
      <c r="D60" s="691"/>
      <c r="E60" s="691"/>
      <c r="F60" s="691"/>
      <c r="G60" s="692"/>
      <c r="H60" s="367"/>
      <c r="I60" s="372">
        <v>2.1</v>
      </c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ref="H61:H67" si="10">IF(A61="","",VLOOKUP(A61,M.OBRA1,2,FALSE))</f>
        <v/>
      </c>
      <c r="I61" s="372"/>
      <c r="J61" s="217" t="str">
        <f t="shared" ref="J61:J67" si="11">IF(A61="","",VLOOKUP(A61,M.OBRA1,3,FALSE))</f>
        <v/>
      </c>
      <c r="K61" s="225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62082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62080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408990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143146.5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552136.5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topLeftCell="A4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3,9'!D4:J4</f>
        <v>SAN JOSE DE LOS CHORROS</v>
      </c>
      <c r="E4" s="645"/>
      <c r="F4" s="645"/>
      <c r="G4" s="645"/>
      <c r="H4" s="645"/>
      <c r="I4" s="645"/>
      <c r="J4" s="646"/>
      <c r="K4" s="439">
        <f>+'CH 3,9'!K4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4.0999999999999996</v>
      </c>
      <c r="C6" s="794"/>
      <c r="D6" s="112" t="s">
        <v>5</v>
      </c>
      <c r="E6" s="114"/>
      <c r="F6" s="115" t="str">
        <f>+Resumen!B176</f>
        <v>camara de caida</v>
      </c>
      <c r="G6" s="114"/>
      <c r="H6" s="114"/>
      <c r="I6" s="114"/>
      <c r="J6" s="116"/>
      <c r="K6" s="180" t="str">
        <f>+Resumen!C176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114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67" t="str">
        <f t="shared" ref="H11:H20" si="0">IF(A11="","",VLOOKUP(A11,MATERIALES1,2,FALSE))</f>
        <v>UND</v>
      </c>
      <c r="I11" s="363">
        <v>255</v>
      </c>
      <c r="J11" s="217">
        <f t="shared" ref="J11:J20" si="1">IF(A11="","",VLOOKUP(A11,MATERIALES1,3,FALSE))</f>
        <v>700</v>
      </c>
      <c r="K11" s="129">
        <f>IF(A11="","",I11*J11)</f>
        <v>178500</v>
      </c>
    </row>
    <row r="12" spans="1:11">
      <c r="A12" s="699" t="s">
        <v>225</v>
      </c>
      <c r="B12" s="700" t="s">
        <v>750</v>
      </c>
      <c r="C12" s="700" t="s">
        <v>750</v>
      </c>
      <c r="D12" s="700" t="s">
        <v>750</v>
      </c>
      <c r="E12" s="700" t="s">
        <v>750</v>
      </c>
      <c r="F12" s="700" t="s">
        <v>750</v>
      </c>
      <c r="G12" s="701" t="s">
        <v>750</v>
      </c>
      <c r="H12" s="372" t="s">
        <v>99</v>
      </c>
      <c r="I12" s="372">
        <v>0.02</v>
      </c>
      <c r="J12" s="218">
        <f>[9]Lista!D124</f>
        <v>523089</v>
      </c>
      <c r="K12" s="129">
        <f t="shared" ref="K12:K20" si="2">IF(A12="","",I12*J12)</f>
        <v>10461.780000000001</v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188961.78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9448.0889999999999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198409.86900000001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198410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80</v>
      </c>
      <c r="B29" s="649"/>
      <c r="C29" s="649"/>
      <c r="D29" s="649"/>
      <c r="E29" s="649"/>
      <c r="F29" s="649"/>
      <c r="G29" s="650"/>
      <c r="H29" s="367" t="s">
        <v>742</v>
      </c>
      <c r="I29" s="363">
        <v>1</v>
      </c>
      <c r="J29" s="217"/>
      <c r="K29" s="129"/>
    </row>
    <row r="30" spans="1:11">
      <c r="A30" s="690"/>
      <c r="B30" s="691"/>
      <c r="C30" s="691"/>
      <c r="D30" s="691"/>
      <c r="E30" s="691"/>
      <c r="F30" s="691"/>
      <c r="G30" s="692"/>
      <c r="H30" s="367"/>
      <c r="I30" s="363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367"/>
      <c r="I31" s="37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67"/>
      <c r="I32" s="37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ref="H33:H35" si="3">IF(A33="","",VLOOKUP(A33,EQUIPOS1,2,FALSE))</f>
        <v/>
      </c>
      <c r="I33" s="372"/>
      <c r="J33" s="217" t="str">
        <f t="shared" ref="J33:J35" si="4">IF(A33="","",VLOOKUP(A33,EQUIPOS1,3,FALSE))</f>
        <v/>
      </c>
      <c r="K33" s="129" t="str">
        <f t="shared" ref="K33:K35" si="5"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65" t="s">
        <v>751</v>
      </c>
      <c r="I58" s="363">
        <v>20</v>
      </c>
      <c r="J58" s="229">
        <v>6036</v>
      </c>
      <c r="K58" s="232">
        <f>J58*I58</f>
        <v>120720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67" t="s">
        <v>751</v>
      </c>
      <c r="I59" s="372">
        <v>20</v>
      </c>
      <c r="J59" s="230">
        <v>4311</v>
      </c>
      <c r="K59" s="227">
        <f>J59*I59</f>
        <v>86220</v>
      </c>
    </row>
    <row r="60" spans="1:11">
      <c r="A60" s="690"/>
      <c r="B60" s="691"/>
      <c r="C60" s="691"/>
      <c r="D60" s="691"/>
      <c r="E60" s="691"/>
      <c r="F60" s="691"/>
      <c r="G60" s="691"/>
      <c r="H60" s="367"/>
      <c r="I60" s="37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67"/>
      <c r="I61" s="37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67" t="str">
        <f t="shared" ref="H62:H67" si="10">IF(A62="","",VLOOKUP(A62,M.OBRA1,2,FALSE))</f>
        <v/>
      </c>
      <c r="I62" s="372"/>
      <c r="J62" s="230" t="str">
        <f t="shared" ref="J62:J67" si="11">IF(A62="","",VLOOKUP(A62,M.OBRA1,3,FALSE))</f>
        <v/>
      </c>
      <c r="K62" s="227" t="str">
        <f t="shared" ref="K62:K67" si="12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67" t="str">
        <f t="shared" si="10"/>
        <v/>
      </c>
      <c r="I63" s="372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367" t="str">
        <f t="shared" si="10"/>
        <v/>
      </c>
      <c r="I64" s="372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367" t="str">
        <f t="shared" si="10"/>
        <v/>
      </c>
      <c r="I65" s="372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367" t="str">
        <f t="shared" si="10"/>
        <v/>
      </c>
      <c r="I66" s="372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366" t="str">
        <f t="shared" si="10"/>
        <v/>
      </c>
      <c r="I67" s="364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206940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206940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405350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141872.5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547222.5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4,1'!D4:J4</f>
        <v>SAN JOSE DE LOS CHORROS</v>
      </c>
      <c r="E4" s="645"/>
      <c r="F4" s="645"/>
      <c r="G4" s="645"/>
      <c r="H4" s="645"/>
      <c r="I4" s="645"/>
      <c r="J4" s="646"/>
      <c r="K4" s="439">
        <f>+'CH 4,1'!K4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4.2</v>
      </c>
      <c r="C6" s="794"/>
      <c r="D6" s="112" t="s">
        <v>5</v>
      </c>
      <c r="E6" s="114"/>
      <c r="F6" s="115" t="str">
        <f>+Resumen!B177</f>
        <v>Base para bombas en concreto</v>
      </c>
      <c r="G6" s="114"/>
      <c r="H6" s="114"/>
      <c r="I6" s="114"/>
      <c r="J6" s="116"/>
      <c r="K6" s="180" t="str">
        <f>+Resumen!C177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>M3</v>
      </c>
      <c r="I11" s="363">
        <v>1</v>
      </c>
      <c r="J11" s="217">
        <f>IF(A11="","",VLOOKUP(A11,MATERIALES1,3,FALSE))</f>
        <v>508221</v>
      </c>
      <c r="K11" s="129">
        <f>I11*J11</f>
        <v>508221</v>
      </c>
    </row>
    <row r="12" spans="1:11">
      <c r="A12" s="699" t="s">
        <v>388</v>
      </c>
      <c r="B12" s="700"/>
      <c r="C12" s="700"/>
      <c r="D12" s="700"/>
      <c r="E12" s="700"/>
      <c r="F12" s="700"/>
      <c r="G12" s="701"/>
      <c r="H12" s="372" t="str">
        <f t="shared" si="0"/>
        <v>KG</v>
      </c>
      <c r="I12" s="372">
        <v>6</v>
      </c>
      <c r="J12" s="218">
        <f>IF(A12="","",VLOOKUP(A12,MATERIALES1,3,FALSE))</f>
        <v>8000</v>
      </c>
      <c r="K12" s="129">
        <f>I12*J12</f>
        <v>48000</v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2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556221</v>
      </c>
    </row>
    <row r="22" spans="1:12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27811.050000000003</v>
      </c>
    </row>
    <row r="23" spans="1:12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584032.05000000005</v>
      </c>
    </row>
    <row r="24" spans="1:12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584030</v>
      </c>
    </row>
    <row r="25" spans="1:12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367" t="str">
        <f t="shared" si="3"/>
        <v>DIA</v>
      </c>
      <c r="I30" s="372">
        <v>1</v>
      </c>
      <c r="J30" s="217">
        <v>50000</v>
      </c>
      <c r="K30" s="129">
        <f t="shared" ref="K30:K35" si="5">IF(A30="","",I30*J30)</f>
        <v>50000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367" t="str">
        <f t="shared" si="3"/>
        <v>DIA</v>
      </c>
      <c r="I31" s="372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367" t="str">
        <f t="shared" si="3"/>
        <v>HOR</v>
      </c>
      <c r="I32" s="372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52792.5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52790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17</v>
      </c>
      <c r="J58" s="217">
        <f t="shared" ref="J58:J67" si="11">IF(A58="","",VLOOKUP(A58,M.OBRA1,3,FALSE))</f>
        <v>6036</v>
      </c>
      <c r="K58" s="225">
        <f>IF(A58="","",I58*J58)</f>
        <v>102612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17</v>
      </c>
      <c r="J59" s="217">
        <f t="shared" si="11"/>
        <v>4311</v>
      </c>
      <c r="K59" s="225">
        <f t="shared" ref="K59:K67" si="12">IF(A59="","",I59*J59)</f>
        <v>73287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175899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175900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812720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284452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1097172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Normal="100" zoomScaleSheetLayoutView="10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4,2'!D4:J4</f>
        <v>SAN JOSE DE LOS CHORROS</v>
      </c>
      <c r="E4" s="645"/>
      <c r="F4" s="645"/>
      <c r="G4" s="645"/>
      <c r="H4" s="645"/>
      <c r="I4" s="645"/>
      <c r="J4" s="646"/>
      <c r="K4" s="439">
        <f>+'CH 4,2'!K4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[9]CHORROS!A42</f>
        <v>4.3</v>
      </c>
      <c r="C6" s="857"/>
      <c r="D6" s="112" t="s">
        <v>5</v>
      </c>
      <c r="E6" s="114"/>
      <c r="F6" s="115" t="str">
        <f>+Resumen!B178</f>
        <v>Suminsitro e instalacion de bomba sumergible de 7,5 Hp, incluye tablero de control</v>
      </c>
      <c r="G6" s="114"/>
      <c r="H6" s="114"/>
      <c r="I6" s="114"/>
      <c r="J6" s="116"/>
      <c r="K6" s="180" t="str">
        <f>+Resumen!C178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752</v>
      </c>
      <c r="B11" s="700" t="s">
        <v>752</v>
      </c>
      <c r="C11" s="700" t="s">
        <v>752</v>
      </c>
      <c r="D11" s="700" t="s">
        <v>752</v>
      </c>
      <c r="E11" s="700" t="s">
        <v>752</v>
      </c>
      <c r="F11" s="700" t="s">
        <v>752</v>
      </c>
      <c r="G11" s="701" t="s">
        <v>752</v>
      </c>
      <c r="H11" s="372" t="s">
        <v>11</v>
      </c>
      <c r="I11" s="372">
        <v>1</v>
      </c>
      <c r="J11" s="218">
        <v>7500000</v>
      </c>
      <c r="K11" s="129">
        <f>IF(A11="","",I11*J11)</f>
        <v>7500000</v>
      </c>
    </row>
    <row r="12" spans="1:11">
      <c r="A12" s="699" t="s">
        <v>753</v>
      </c>
      <c r="B12" s="700" t="s">
        <v>753</v>
      </c>
      <c r="C12" s="700" t="s">
        <v>753</v>
      </c>
      <c r="D12" s="700" t="s">
        <v>753</v>
      </c>
      <c r="E12" s="700" t="s">
        <v>753</v>
      </c>
      <c r="F12" s="700" t="s">
        <v>753</v>
      </c>
      <c r="G12" s="701" t="s">
        <v>753</v>
      </c>
      <c r="H12" s="372" t="s">
        <v>11</v>
      </c>
      <c r="I12" s="372">
        <v>1</v>
      </c>
      <c r="J12" s="218">
        <v>1500000</v>
      </c>
      <c r="K12" s="129">
        <f t="shared" ref="K12:K20" si="0">IF(A12="","",I12*J12)</f>
        <v>1500000</v>
      </c>
    </row>
    <row r="13" spans="1:11">
      <c r="A13" s="699" t="s">
        <v>754</v>
      </c>
      <c r="B13" s="700" t="s">
        <v>754</v>
      </c>
      <c r="C13" s="700" t="s">
        <v>754</v>
      </c>
      <c r="D13" s="700" t="s">
        <v>754</v>
      </c>
      <c r="E13" s="700" t="s">
        <v>754</v>
      </c>
      <c r="F13" s="700" t="s">
        <v>754</v>
      </c>
      <c r="G13" s="701" t="s">
        <v>754</v>
      </c>
      <c r="H13" s="372" t="s">
        <v>11</v>
      </c>
      <c r="I13" s="372">
        <v>1</v>
      </c>
      <c r="J13" s="218">
        <v>3000000</v>
      </c>
      <c r="K13" s="129">
        <f t="shared" si="0"/>
        <v>3000000</v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ref="H14:H20" si="1">IF(A14="","",VLOOKUP(A14,MATERIALES1,2,FALSE))</f>
        <v/>
      </c>
      <c r="I14" s="372"/>
      <c r="J14" s="218" t="str">
        <f t="shared" ref="J14:J20" si="2">IF(A14="","",VLOOKUP(A14,MATERIALES1,3,FALSE))</f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2"/>
        <v/>
      </c>
      <c r="K16" s="129" t="str">
        <f t="shared" si="0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2"/>
        <v/>
      </c>
      <c r="K17" s="129" t="str">
        <f t="shared" si="0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2"/>
        <v/>
      </c>
      <c r="K18" s="129" t="str">
        <f t="shared" si="0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2"/>
        <v/>
      </c>
      <c r="K19" s="129" t="str">
        <f t="shared" si="0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2"/>
        <v/>
      </c>
      <c r="K20" s="129" t="str">
        <f t="shared" si="0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12000000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600000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12600000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12600000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">
        <v>742</v>
      </c>
      <c r="I29" s="178">
        <v>1</v>
      </c>
      <c r="J29" s="217">
        <v>200000</v>
      </c>
      <c r="K29" s="129">
        <f>IF(A29="","",I29*J29)</f>
        <v>200000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ref="H30:H35" si="3">IF(A30="","",VLOOKUP(A30,EQUIPOS1,2,FALSE))</f>
        <v/>
      </c>
      <c r="I30" s="37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200000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200000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10</v>
      </c>
      <c r="J58" s="217">
        <f t="shared" ref="J58:J67" si="11">IF(A58="","",VLOOKUP(A58,M.OBRA1,3,FALSE))</f>
        <v>6036</v>
      </c>
      <c r="K58" s="225">
        <f>IF(A58="","",I58*J58)</f>
        <v>60360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10</v>
      </c>
      <c r="J59" s="217">
        <f t="shared" si="11"/>
        <v>4311</v>
      </c>
      <c r="K59" s="225">
        <f t="shared" ref="K59:K67" si="12">IF(A59="","",I59*J59)</f>
        <v>43110</v>
      </c>
    </row>
    <row r="60" spans="1:11">
      <c r="A60" s="690" t="str">
        <f>[9]Lista!B321</f>
        <v>ELECTRICISTA</v>
      </c>
      <c r="B60" s="691"/>
      <c r="C60" s="691"/>
      <c r="D60" s="691"/>
      <c r="E60" s="691"/>
      <c r="F60" s="691"/>
      <c r="G60" s="692"/>
      <c r="H60" s="367" t="str">
        <f t="shared" si="10"/>
        <v>HH</v>
      </c>
      <c r="I60" s="372">
        <v>100</v>
      </c>
      <c r="J60" s="217">
        <f t="shared" si="11"/>
        <v>7760</v>
      </c>
      <c r="K60" s="225">
        <f t="shared" si="12"/>
        <v>776000</v>
      </c>
    </row>
    <row r="61" spans="1:11">
      <c r="A61" s="690" t="str">
        <f>[9]Lista!B316</f>
        <v>AUXILIAR DE ELECTRICISTA</v>
      </c>
      <c r="B61" s="691"/>
      <c r="C61" s="691"/>
      <c r="D61" s="691"/>
      <c r="E61" s="691"/>
      <c r="F61" s="691"/>
      <c r="G61" s="692"/>
      <c r="H61" s="367" t="str">
        <f t="shared" si="10"/>
        <v>HH</v>
      </c>
      <c r="I61" s="372">
        <v>100</v>
      </c>
      <c r="J61" s="217">
        <f t="shared" si="11"/>
        <v>6036</v>
      </c>
      <c r="K61" s="225">
        <f t="shared" si="12"/>
        <v>603600</v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1483070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1483070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14283070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4999074.5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19282144.5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4,3'!D4:J4</f>
        <v>SAN JOSE DE LOS CHORROS</v>
      </c>
      <c r="E4" s="645"/>
      <c r="F4" s="645"/>
      <c r="G4" s="645"/>
      <c r="H4" s="645"/>
      <c r="I4" s="645"/>
      <c r="J4" s="646"/>
      <c r="K4" s="439">
        <f>+'CH 4,3'!K4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4.4000000000000004</v>
      </c>
      <c r="C6" s="794"/>
      <c r="D6" s="112" t="s">
        <v>5</v>
      </c>
      <c r="E6" s="114"/>
      <c r="F6" s="115" t="str">
        <f>+Resumen!B179</f>
        <v>Tuberia para descarga d= 100 mm</v>
      </c>
      <c r="G6" s="114"/>
      <c r="H6" s="114"/>
      <c r="I6" s="114"/>
      <c r="J6" s="116"/>
      <c r="K6" s="180" t="str">
        <f>+Resumen!C179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755</v>
      </c>
      <c r="B11" s="697"/>
      <c r="C11" s="697"/>
      <c r="D11" s="697"/>
      <c r="E11" s="697"/>
      <c r="F11" s="697"/>
      <c r="G11" s="698"/>
      <c r="H11" s="367" t="s">
        <v>6</v>
      </c>
      <c r="I11" s="363">
        <v>1</v>
      </c>
      <c r="J11" s="217">
        <v>25000</v>
      </c>
      <c r="K11" s="129">
        <f>IF(A11="","",I11*J11)</f>
        <v>25000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72" t="str">
        <f t="shared" ref="H12:H20" si="0">IF(A12="","",VLOOKUP(A12,MATERIALES1,2,FALSE))</f>
        <v>GAL</v>
      </c>
      <c r="I12" s="372">
        <v>1.4999999999999999E-2</v>
      </c>
      <c r="J12" s="218">
        <f t="shared" ref="J12:J20" si="1">IF(A12="","",VLOOKUP(A12,MATERIALES1,3,FALSE))</f>
        <v>117843</v>
      </c>
      <c r="K12" s="129">
        <f t="shared" ref="K12:K20" si="2">IF(A12="","",I12*J12)</f>
        <v>1767.645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72" t="str">
        <f t="shared" si="0"/>
        <v>GAL</v>
      </c>
      <c r="I13" s="372">
        <v>1.4999999999999999E-2</v>
      </c>
      <c r="J13" s="218">
        <f t="shared" si="1"/>
        <v>327651</v>
      </c>
      <c r="K13" s="129">
        <f t="shared" si="2"/>
        <v>4914.7649999999994</v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31682.41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1584.1205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33266.530500000001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33270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">
        <v>742</v>
      </c>
      <c r="I29" s="178">
        <v>1</v>
      </c>
      <c r="J29" s="217">
        <v>2000</v>
      </c>
      <c r="K29" s="129">
        <f>IF(A29="","",I29*J29)</f>
        <v>2000</v>
      </c>
    </row>
    <row r="30" spans="1:11">
      <c r="A30" s="690"/>
      <c r="B30" s="691"/>
      <c r="C30" s="691"/>
      <c r="D30" s="691"/>
      <c r="E30" s="691"/>
      <c r="F30" s="691"/>
      <c r="G30" s="692"/>
      <c r="H30" s="367" t="str">
        <f t="shared" ref="H30:H35" si="3">IF(A30="","",VLOOKUP(A30,EQUIPOS1,2,FALSE))</f>
        <v/>
      </c>
      <c r="I30" s="37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2000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2000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367"/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55960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19586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75546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L75"/>
  <sheetViews>
    <sheetView view="pageBreakPreview" topLeftCell="A4" zoomScaleNormal="100" zoomScaleSheetLayoutView="100" workbookViewId="0">
      <selection activeCell="O30" sqref="O30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1.5</v>
      </c>
      <c r="C6" s="794"/>
      <c r="D6" s="112" t="s">
        <v>5</v>
      </c>
      <c r="E6" s="114"/>
      <c r="F6" s="115" t="s">
        <v>534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1</v>
      </c>
      <c r="J11" s="217">
        <f>IF(A11="","",VLOOKUP(A11,MATERIALES1,3,FALSE))</f>
        <v>508221</v>
      </c>
      <c r="K11" s="129">
        <f>I11*J11</f>
        <v>508221</v>
      </c>
    </row>
    <row r="12" spans="1:11">
      <c r="A12" s="699" t="s">
        <v>388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6</v>
      </c>
      <c r="J12" s="218">
        <f t="shared" ref="J12:J20" si="1">IF(A12="","",VLOOKUP(A12,MATERIALES1,3,FALSE))</f>
        <v>8000</v>
      </c>
      <c r="K12" s="129">
        <f>I12*J12</f>
        <v>48000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2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556221</v>
      </c>
    </row>
    <row r="22" spans="1:12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27811.050000000003</v>
      </c>
    </row>
    <row r="23" spans="1:12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584032.05000000005</v>
      </c>
    </row>
    <row r="24" spans="1:12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584030</v>
      </c>
    </row>
    <row r="25" spans="1:12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0.1</v>
      </c>
      <c r="J30" s="217">
        <f t="shared" si="4"/>
        <v>12000</v>
      </c>
      <c r="K30" s="129">
        <f t="shared" ref="K30:K35" si="5">IF(A30="","",I30*J30)</f>
        <v>1200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3992.5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3990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20</v>
      </c>
      <c r="J58" s="217">
        <f t="shared" ref="J58:J67" si="11">IF(A58="","",VLOOKUP(A58,M.OBRA1,3,FALSE))</f>
        <v>6036</v>
      </c>
      <c r="K58" s="225">
        <f>IF(A58="","",I58*J58)</f>
        <v>120720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20</v>
      </c>
      <c r="J59" s="217">
        <f t="shared" si="11"/>
        <v>4311</v>
      </c>
      <c r="K59" s="225">
        <f t="shared" ref="K59:K67" si="12">IF(A59="","",I59*J59)</f>
        <v>86220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794960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">
        <v>644</v>
      </c>
      <c r="E4" s="645"/>
      <c r="F4" s="645"/>
      <c r="G4" s="645"/>
      <c r="H4" s="645"/>
      <c r="I4" s="645"/>
      <c r="J4" s="646"/>
      <c r="K4" s="439">
        <f>+'CH 4,4'!K4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1.1000000000000001</v>
      </c>
      <c r="C6" s="794"/>
      <c r="D6" s="112" t="s">
        <v>5</v>
      </c>
      <c r="E6" s="114"/>
      <c r="F6" s="182" t="s">
        <v>723</v>
      </c>
      <c r="G6" s="114"/>
      <c r="H6" s="114"/>
      <c r="I6" s="114"/>
      <c r="J6" s="116"/>
      <c r="K6" s="272" t="str">
        <f>[10]muerto!C12</f>
        <v>mes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724</v>
      </c>
      <c r="B11" s="700"/>
      <c r="C11" s="700"/>
      <c r="D11" s="700"/>
      <c r="E11" s="700"/>
      <c r="F11" s="700"/>
      <c r="G11" s="701"/>
      <c r="H11" s="377" t="s">
        <v>725</v>
      </c>
      <c r="I11" s="373">
        <v>1</v>
      </c>
      <c r="J11" s="217">
        <v>7800</v>
      </c>
      <c r="K11" s="129">
        <f>IF(A11="","",I11*J11)</f>
        <v>7800</v>
      </c>
    </row>
    <row r="12" spans="1:11">
      <c r="A12" s="699" t="s">
        <v>726</v>
      </c>
      <c r="B12" s="700"/>
      <c r="C12" s="700"/>
      <c r="D12" s="700"/>
      <c r="E12" s="700"/>
      <c r="F12" s="700"/>
      <c r="G12" s="701"/>
      <c r="H12" s="377" t="s">
        <v>727</v>
      </c>
      <c r="I12" s="382">
        <v>1.05</v>
      </c>
      <c r="J12" s="217">
        <v>2700</v>
      </c>
      <c r="K12" s="129">
        <f t="shared" ref="K12:K20" si="0">IF(A12="","",I12*J12)</f>
        <v>2835</v>
      </c>
    </row>
    <row r="13" spans="1:11">
      <c r="A13" s="699" t="s">
        <v>728</v>
      </c>
      <c r="B13" s="700"/>
      <c r="C13" s="700"/>
      <c r="D13" s="700"/>
      <c r="E13" s="700"/>
      <c r="F13" s="700"/>
      <c r="G13" s="701"/>
      <c r="H13" s="377" t="s">
        <v>684</v>
      </c>
      <c r="I13" s="382">
        <v>1</v>
      </c>
      <c r="J13" s="217">
        <v>800</v>
      </c>
      <c r="K13" s="129">
        <f t="shared" si="0"/>
        <v>800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ref="H14:H20" si="1">IF(A14="","",VLOOKUP(A14,MATERIALES1,2,FALSE))</f>
        <v/>
      </c>
      <c r="I14" s="382"/>
      <c r="J14" s="218" t="str">
        <f t="shared" ref="J14:J20" si="2">IF(A14="","",VLOOKUP(A14,MATERIALES1,3,FALSE))</f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1"/>
        <v/>
      </c>
      <c r="I15" s="38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1"/>
        <v/>
      </c>
      <c r="I16" s="382"/>
      <c r="J16" s="218" t="str">
        <f t="shared" si="2"/>
        <v/>
      </c>
      <c r="K16" s="129" t="str">
        <f t="shared" si="0"/>
        <v/>
      </c>
    </row>
    <row r="17" spans="1:12">
      <c r="A17" s="699"/>
      <c r="B17" s="700"/>
      <c r="C17" s="700"/>
      <c r="D17" s="700"/>
      <c r="E17" s="700"/>
      <c r="F17" s="700"/>
      <c r="G17" s="701"/>
      <c r="H17" s="382" t="str">
        <f t="shared" si="1"/>
        <v/>
      </c>
      <c r="I17" s="382"/>
      <c r="J17" s="218" t="str">
        <f t="shared" si="2"/>
        <v/>
      </c>
      <c r="K17" s="129" t="str">
        <f t="shared" si="0"/>
        <v/>
      </c>
    </row>
    <row r="18" spans="1:12">
      <c r="A18" s="699"/>
      <c r="B18" s="700"/>
      <c r="C18" s="700"/>
      <c r="D18" s="700"/>
      <c r="E18" s="700"/>
      <c r="F18" s="700"/>
      <c r="G18" s="701"/>
      <c r="H18" s="382" t="str">
        <f t="shared" si="1"/>
        <v/>
      </c>
      <c r="I18" s="382"/>
      <c r="J18" s="218" t="str">
        <f t="shared" si="2"/>
        <v/>
      </c>
      <c r="K18" s="129" t="str">
        <f t="shared" si="0"/>
        <v/>
      </c>
    </row>
    <row r="19" spans="1:12">
      <c r="A19" s="699"/>
      <c r="B19" s="700"/>
      <c r="C19" s="700"/>
      <c r="D19" s="700"/>
      <c r="E19" s="700"/>
      <c r="F19" s="700"/>
      <c r="G19" s="701"/>
      <c r="H19" s="382" t="str">
        <f t="shared" si="1"/>
        <v/>
      </c>
      <c r="I19" s="382"/>
      <c r="J19" s="218" t="str">
        <f t="shared" si="2"/>
        <v/>
      </c>
      <c r="K19" s="129" t="str">
        <f t="shared" si="0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74" t="str">
        <f t="shared" si="1"/>
        <v/>
      </c>
      <c r="I20" s="374"/>
      <c r="J20" s="219" t="str">
        <f t="shared" si="2"/>
        <v/>
      </c>
      <c r="K20" s="129" t="str">
        <f t="shared" si="0"/>
        <v/>
      </c>
    </row>
    <row r="21" spans="1:12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11435</v>
      </c>
    </row>
    <row r="22" spans="1:12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571.75</v>
      </c>
    </row>
    <row r="23" spans="1:12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12006.75</v>
      </c>
    </row>
    <row r="24" spans="1:12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12010</v>
      </c>
    </row>
    <row r="25" spans="1:12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500</v>
      </c>
      <c r="K29" s="129">
        <f>IF(A29="","",I29*J29)</f>
        <v>500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0.6</v>
      </c>
      <c r="J58" s="217">
        <f t="shared" ref="J58:J67" si="11">IF(A58="","",VLOOKUP(A58,M.OBRA1,3,FALSE))</f>
        <v>6036</v>
      </c>
      <c r="K58" s="225">
        <f>IF(A58="","",I58*J58)</f>
        <v>3621.6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0.6</v>
      </c>
      <c r="J59" s="217">
        <f t="shared" si="11"/>
        <v>4311</v>
      </c>
      <c r="K59" s="225">
        <f t="shared" ref="K59:K67" si="12">IF(A59="","",I59*J59)</f>
        <v>2586.6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6208.2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6210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18720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6552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25272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1,1'!D4:J4</f>
        <v>MUNICIPIO DE RIONEGRO</v>
      </c>
      <c r="E4" s="645"/>
      <c r="F4" s="645"/>
      <c r="G4" s="645"/>
      <c r="H4" s="645"/>
      <c r="I4" s="645"/>
      <c r="J4" s="646"/>
      <c r="K4" s="439">
        <f>+'UR 1,1'!K4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1.2</v>
      </c>
      <c r="C6" s="794"/>
      <c r="D6" s="112" t="s">
        <v>5</v>
      </c>
      <c r="E6" s="114"/>
      <c r="F6" s="115" t="s">
        <v>729</v>
      </c>
      <c r="G6" s="114"/>
      <c r="H6" s="114"/>
      <c r="I6" s="114"/>
      <c r="J6" s="116"/>
      <c r="K6" s="180" t="s">
        <v>730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84</v>
      </c>
      <c r="B29" s="649"/>
      <c r="C29" s="649"/>
      <c r="D29" s="649"/>
      <c r="E29" s="649"/>
      <c r="F29" s="649"/>
      <c r="G29" s="650"/>
      <c r="H29" s="377" t="str">
        <f>IF(A29="","",VLOOKUP(A29,EQUIPOS1,2,FALSE))</f>
        <v>DIA</v>
      </c>
      <c r="I29" s="383">
        <v>30</v>
      </c>
      <c r="J29" s="217">
        <f t="shared" ref="J29:J35" si="3">IF(A29="","",VLOOKUP(A29,EQUIPOS1,3,FALSE))</f>
        <v>18000</v>
      </c>
      <c r="K29" s="129">
        <f>IF(A29="","",I29*J29)</f>
        <v>540000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377" t="str">
        <f t="shared" ref="H30:H35" si="4">IF(A30="","",VLOOKUP(A30,EQUIPOS1,2,FALSE))</f>
        <v>DIA</v>
      </c>
      <c r="I30" s="383">
        <v>30</v>
      </c>
      <c r="J30" s="217">
        <f t="shared" si="3"/>
        <v>12000</v>
      </c>
      <c r="K30" s="129">
        <f t="shared" ref="K30:K35" si="5">IF(A30="","",I30*J30)</f>
        <v>360000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377" t="str">
        <f t="shared" si="4"/>
        <v>DIA</v>
      </c>
      <c r="I31" s="383">
        <v>30</v>
      </c>
      <c r="J31" s="217">
        <f t="shared" si="3"/>
        <v>2500</v>
      </c>
      <c r="K31" s="129">
        <f t="shared" si="5"/>
        <v>75000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377" t="str">
        <f t="shared" si="4"/>
        <v>DIA</v>
      </c>
      <c r="I32" s="383">
        <v>30</v>
      </c>
      <c r="J32" s="217">
        <f t="shared" si="3"/>
        <v>3050</v>
      </c>
      <c r="K32" s="129">
        <f t="shared" si="5"/>
        <v>91500</v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4"/>
        <v/>
      </c>
      <c r="I33" s="383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4"/>
        <v/>
      </c>
      <c r="I34" s="217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4"/>
        <v/>
      </c>
      <c r="I35" s="382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1066500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1066500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375" t="str">
        <f t="shared" ref="H58:H67" si="10">IF(A58="","",VLOOKUP(A58,M.OBRA1,2,FALSE))</f>
        <v>HH</v>
      </c>
      <c r="I58" s="373">
        <v>208</v>
      </c>
      <c r="J58" s="229">
        <f t="shared" ref="J58:J67" si="11">IF(A58="","",VLOOKUP(A58,M.OBRA1,3,FALSE))</f>
        <v>5820</v>
      </c>
      <c r="K58" s="232">
        <f>IF(A58="","",I58*J58)</f>
        <v>1210560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377" t="str">
        <f t="shared" si="10"/>
        <v>HH</v>
      </c>
      <c r="I59" s="382">
        <f>+I58</f>
        <v>208</v>
      </c>
      <c r="J59" s="230">
        <f t="shared" si="11"/>
        <v>5820</v>
      </c>
      <c r="K59" s="227">
        <f>IF(A59="","",I59*J59)</f>
        <v>1210560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377" t="str">
        <f>IF(A60="","",VLOOKUP(A60,M.OBRA1,2,FALSE))</f>
        <v>HH</v>
      </c>
      <c r="I60" s="382">
        <f>+I59</f>
        <v>208</v>
      </c>
      <c r="J60" s="230">
        <f>IF(A60="","",VLOOKUP(A60,M.OBRA1,3,FALSE))</f>
        <v>10778</v>
      </c>
      <c r="K60" s="227">
        <f>IF(A60="","",I60*J60)</f>
        <v>2241824</v>
      </c>
    </row>
    <row r="61" spans="1:11">
      <c r="A61" s="690"/>
      <c r="B61" s="691"/>
      <c r="C61" s="691"/>
      <c r="D61" s="691"/>
      <c r="E61" s="691"/>
      <c r="F61" s="691"/>
      <c r="G61" s="691"/>
      <c r="H61" s="377" t="str">
        <f t="shared" si="10"/>
        <v/>
      </c>
      <c r="I61" s="382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si="10"/>
        <v/>
      </c>
      <c r="I62" s="382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10"/>
        <v/>
      </c>
      <c r="I63" s="382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10"/>
        <v/>
      </c>
      <c r="I64" s="382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377" t="str">
        <f t="shared" si="10"/>
        <v/>
      </c>
      <c r="I65" s="382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377" t="str">
        <f t="shared" si="10"/>
        <v/>
      </c>
      <c r="I66" s="382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376" t="str">
        <f t="shared" si="10"/>
        <v/>
      </c>
      <c r="I67" s="374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4662944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4662940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5729690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2005391.4999999998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7735081.5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4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1.2'!D4:J4</f>
        <v>MUNICIPIO DE RIONEGRO</v>
      </c>
      <c r="E4" s="645"/>
      <c r="F4" s="645"/>
      <c r="G4" s="645"/>
      <c r="H4" s="645"/>
      <c r="I4" s="645"/>
      <c r="J4" s="646"/>
      <c r="K4" s="439">
        <f>+'UR 1.2'!K4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1.3</v>
      </c>
      <c r="C6" s="794"/>
      <c r="D6" s="112" t="s">
        <v>5</v>
      </c>
      <c r="E6" s="114"/>
      <c r="F6" s="115" t="s">
        <v>731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2</v>
      </c>
      <c r="J29" s="217">
        <f t="shared" ref="J29:J35" si="4">IF(A29="","",VLOOKUP(A29,EQUIPOS1,3,FALSE))</f>
        <v>2500</v>
      </c>
      <c r="K29" s="129">
        <f>IF(A29="","",I29*J29)</f>
        <v>5000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77" t="str">
        <f t="shared" si="3"/>
        <v>HOR</v>
      </c>
      <c r="I30" s="382">
        <v>1</v>
      </c>
      <c r="J30" s="217">
        <f t="shared" si="4"/>
        <v>71210</v>
      </c>
      <c r="K30" s="129">
        <f t="shared" ref="K30:K35" si="5">IF(A30="","",I30*J30)</f>
        <v>71210</v>
      </c>
    </row>
    <row r="31" spans="1:11">
      <c r="A31" s="690" t="s">
        <v>732</v>
      </c>
      <c r="B31" s="691"/>
      <c r="C31" s="691"/>
      <c r="D31" s="691"/>
      <c r="E31" s="691"/>
      <c r="F31" s="691"/>
      <c r="G31" s="692"/>
      <c r="H31" s="377" t="s">
        <v>86</v>
      </c>
      <c r="I31" s="382">
        <v>1</v>
      </c>
      <c r="J31" s="217">
        <v>60000</v>
      </c>
      <c r="K31" s="129">
        <f t="shared" si="5"/>
        <v>60000</v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136210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136210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77" t="str">
        <f t="shared" ref="H58:H66" si="10">IF(A58="","",VLOOKUP(A58,M.OBRA1,2,FALSE))</f>
        <v>HH</v>
      </c>
      <c r="I58" s="382">
        <v>10</v>
      </c>
      <c r="J58" s="217">
        <f t="shared" ref="J58:J66" si="11">IF(A58="","",VLOOKUP(A58,M.OBRA1,3,FALSE))</f>
        <v>4311</v>
      </c>
      <c r="K58" s="225">
        <f t="shared" ref="K58:K66" si="12">IF(A58="","",I58*J58)</f>
        <v>43110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0"/>
        <v/>
      </c>
      <c r="I59" s="382"/>
      <c r="J59" s="217" t="str">
        <f t="shared" si="11"/>
        <v/>
      </c>
      <c r="K59" s="225" t="str">
        <f t="shared" si="12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74" t="str">
        <f t="shared" si="10"/>
        <v/>
      </c>
      <c r="I66" s="374"/>
      <c r="J66" s="219" t="str">
        <f t="shared" si="11"/>
        <v/>
      </c>
      <c r="K66" s="226" t="str">
        <f t="shared" si="12"/>
        <v/>
      </c>
    </row>
    <row r="67" spans="1:11" ht="13.5" thickBot="1">
      <c r="A67" s="141"/>
      <c r="B67" s="141"/>
      <c r="C67" s="141"/>
      <c r="D67" s="141"/>
      <c r="E67" s="380" t="s">
        <v>29</v>
      </c>
      <c r="F67" s="381"/>
      <c r="G67" s="381"/>
      <c r="H67" s="381"/>
      <c r="I67" s="381"/>
      <c r="J67" s="134"/>
      <c r="K67" s="155">
        <f>SUM(K58:K66)</f>
        <v>43110</v>
      </c>
    </row>
    <row r="68" spans="1:11" ht="13.5" thickBot="1">
      <c r="A68" s="141"/>
      <c r="B68" s="141"/>
      <c r="C68" s="141"/>
      <c r="D68" s="141"/>
      <c r="E68" s="380" t="s">
        <v>30</v>
      </c>
      <c r="F68" s="381"/>
      <c r="G68" s="381"/>
      <c r="H68" s="137"/>
      <c r="I68" s="137"/>
      <c r="J68" s="140"/>
      <c r="K68" s="135">
        <f>MROUND(K67,10)</f>
        <v>43110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179320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SUM([10]muerto!$D$55:$D$57)</f>
        <v>0.35</v>
      </c>
      <c r="I71" s="157"/>
      <c r="J71" s="1"/>
      <c r="K71" s="216">
        <f>J70*H71</f>
        <v>62761.999999999993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242082</v>
      </c>
      <c r="K72" s="613"/>
    </row>
    <row r="73" spans="1:1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</sheetData>
  <mergeCells count="67"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  <mergeCell ref="A50:F50"/>
    <mergeCell ref="A51:F51"/>
    <mergeCell ref="A56:G57"/>
    <mergeCell ref="H56:H57"/>
    <mergeCell ref="I56:I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58:G66 IW58:JC66 SS58:SY66 ACO58:ACU66 AMK58:AMQ66 AWG58:AWM66 BGC58:BGI66 BPY58:BQE66 BZU58:CAA66 CJQ58:CJW66 CTM58:CTS66 DDI58:DDO66 DNE58:DNK66 DXA58:DXG66 EGW58:EHC66 EQS58:EQY66 FAO58:FAU66 FKK58:FKQ66 FUG58:FUM66 GEC58:GEI66 GNY58:GOE66 GXU58:GYA66 HHQ58:HHW66 HRM58:HRS66 IBI58:IBO66 ILE58:ILK66 IVA58:IVG66 JEW58:JFC66 JOS58:JOY66 JYO58:JYU66 KIK58:KIQ66 KSG58:KSM66 LCC58:LCI66 LLY58:LME66 LVU58:LWA66 MFQ58:MFW66 MPM58:MPS66 MZI58:MZO66 NJE58:NJK66 NTA58:NTG66 OCW58:ODC66 OMS58:OMY66 OWO58:OWU66 PGK58:PGQ66 PQG58:PQM66 QAC58:QAI66 QJY58:QKE66 QTU58:QUA66 RDQ58:RDW66 RNM58:RNS66 RXI58:RXO66 SHE58:SHK66 SRA58:SRG66 TAW58:TBC66 TKS58:TKY66 TUO58:TUU66 UEK58:UEQ66 UOG58:UOM66 UYC58:UYI66 VHY58:VIE66 VRU58:VSA66 WBQ58:WBW66 WLM58:WLS66 WVI58:WVO66 A65594:G65602 IW65594:JC65602 SS65594:SY65602 ACO65594:ACU65602 AMK65594:AMQ65602 AWG65594:AWM65602 BGC65594:BGI65602 BPY65594:BQE65602 BZU65594:CAA65602 CJQ65594:CJW65602 CTM65594:CTS65602 DDI65594:DDO65602 DNE65594:DNK65602 DXA65594:DXG65602 EGW65594:EHC65602 EQS65594:EQY65602 FAO65594:FAU65602 FKK65594:FKQ65602 FUG65594:FUM65602 GEC65594:GEI65602 GNY65594:GOE65602 GXU65594:GYA65602 HHQ65594:HHW65602 HRM65594:HRS65602 IBI65594:IBO65602 ILE65594:ILK65602 IVA65594:IVG65602 JEW65594:JFC65602 JOS65594:JOY65602 JYO65594:JYU65602 KIK65594:KIQ65602 KSG65594:KSM65602 LCC65594:LCI65602 LLY65594:LME65602 LVU65594:LWA65602 MFQ65594:MFW65602 MPM65594:MPS65602 MZI65594:MZO65602 NJE65594:NJK65602 NTA65594:NTG65602 OCW65594:ODC65602 OMS65594:OMY65602 OWO65594:OWU65602 PGK65594:PGQ65602 PQG65594:PQM65602 QAC65594:QAI65602 QJY65594:QKE65602 QTU65594:QUA65602 RDQ65594:RDW65602 RNM65594:RNS65602 RXI65594:RXO65602 SHE65594:SHK65602 SRA65594:SRG65602 TAW65594:TBC65602 TKS65594:TKY65602 TUO65594:TUU65602 UEK65594:UEQ65602 UOG65594:UOM65602 UYC65594:UYI65602 VHY65594:VIE65602 VRU65594:VSA65602 WBQ65594:WBW65602 WLM65594:WLS65602 WVI65594:WVO65602 A131130:G131138 IW131130:JC131138 SS131130:SY131138 ACO131130:ACU131138 AMK131130:AMQ131138 AWG131130:AWM131138 BGC131130:BGI131138 BPY131130:BQE131138 BZU131130:CAA131138 CJQ131130:CJW131138 CTM131130:CTS131138 DDI131130:DDO131138 DNE131130:DNK131138 DXA131130:DXG131138 EGW131130:EHC131138 EQS131130:EQY131138 FAO131130:FAU131138 FKK131130:FKQ131138 FUG131130:FUM131138 GEC131130:GEI131138 GNY131130:GOE131138 GXU131130:GYA131138 HHQ131130:HHW131138 HRM131130:HRS131138 IBI131130:IBO131138 ILE131130:ILK131138 IVA131130:IVG131138 JEW131130:JFC131138 JOS131130:JOY131138 JYO131130:JYU131138 KIK131130:KIQ131138 KSG131130:KSM131138 LCC131130:LCI131138 LLY131130:LME131138 LVU131130:LWA131138 MFQ131130:MFW131138 MPM131130:MPS131138 MZI131130:MZO131138 NJE131130:NJK131138 NTA131130:NTG131138 OCW131130:ODC131138 OMS131130:OMY131138 OWO131130:OWU131138 PGK131130:PGQ131138 PQG131130:PQM131138 QAC131130:QAI131138 QJY131130:QKE131138 QTU131130:QUA131138 RDQ131130:RDW131138 RNM131130:RNS131138 RXI131130:RXO131138 SHE131130:SHK131138 SRA131130:SRG131138 TAW131130:TBC131138 TKS131130:TKY131138 TUO131130:TUU131138 UEK131130:UEQ131138 UOG131130:UOM131138 UYC131130:UYI131138 VHY131130:VIE131138 VRU131130:VSA131138 WBQ131130:WBW131138 WLM131130:WLS131138 WVI131130:WVO131138 A196666:G196674 IW196666:JC196674 SS196666:SY196674 ACO196666:ACU196674 AMK196666:AMQ196674 AWG196666:AWM196674 BGC196666:BGI196674 BPY196666:BQE196674 BZU196666:CAA196674 CJQ196666:CJW196674 CTM196666:CTS196674 DDI196666:DDO196674 DNE196666:DNK196674 DXA196666:DXG196674 EGW196666:EHC196674 EQS196666:EQY196674 FAO196666:FAU196674 FKK196666:FKQ196674 FUG196666:FUM196674 GEC196666:GEI196674 GNY196666:GOE196674 GXU196666:GYA196674 HHQ196666:HHW196674 HRM196666:HRS196674 IBI196666:IBO196674 ILE196666:ILK196674 IVA196666:IVG196674 JEW196666:JFC196674 JOS196666:JOY196674 JYO196666:JYU196674 KIK196666:KIQ196674 KSG196666:KSM196674 LCC196666:LCI196674 LLY196666:LME196674 LVU196666:LWA196674 MFQ196666:MFW196674 MPM196666:MPS196674 MZI196666:MZO196674 NJE196666:NJK196674 NTA196666:NTG196674 OCW196666:ODC196674 OMS196666:OMY196674 OWO196666:OWU196674 PGK196666:PGQ196674 PQG196666:PQM196674 QAC196666:QAI196674 QJY196666:QKE196674 QTU196666:QUA196674 RDQ196666:RDW196674 RNM196666:RNS196674 RXI196666:RXO196674 SHE196666:SHK196674 SRA196666:SRG196674 TAW196666:TBC196674 TKS196666:TKY196674 TUO196666:TUU196674 UEK196666:UEQ196674 UOG196666:UOM196674 UYC196666:UYI196674 VHY196666:VIE196674 VRU196666:VSA196674 WBQ196666:WBW196674 WLM196666:WLS196674 WVI196666:WVO196674 A262202:G262210 IW262202:JC262210 SS262202:SY262210 ACO262202:ACU262210 AMK262202:AMQ262210 AWG262202:AWM262210 BGC262202:BGI262210 BPY262202:BQE262210 BZU262202:CAA262210 CJQ262202:CJW262210 CTM262202:CTS262210 DDI262202:DDO262210 DNE262202:DNK262210 DXA262202:DXG262210 EGW262202:EHC262210 EQS262202:EQY262210 FAO262202:FAU262210 FKK262202:FKQ262210 FUG262202:FUM262210 GEC262202:GEI262210 GNY262202:GOE262210 GXU262202:GYA262210 HHQ262202:HHW262210 HRM262202:HRS262210 IBI262202:IBO262210 ILE262202:ILK262210 IVA262202:IVG262210 JEW262202:JFC262210 JOS262202:JOY262210 JYO262202:JYU262210 KIK262202:KIQ262210 KSG262202:KSM262210 LCC262202:LCI262210 LLY262202:LME262210 LVU262202:LWA262210 MFQ262202:MFW262210 MPM262202:MPS262210 MZI262202:MZO262210 NJE262202:NJK262210 NTA262202:NTG262210 OCW262202:ODC262210 OMS262202:OMY262210 OWO262202:OWU262210 PGK262202:PGQ262210 PQG262202:PQM262210 QAC262202:QAI262210 QJY262202:QKE262210 QTU262202:QUA262210 RDQ262202:RDW262210 RNM262202:RNS262210 RXI262202:RXO262210 SHE262202:SHK262210 SRA262202:SRG262210 TAW262202:TBC262210 TKS262202:TKY262210 TUO262202:TUU262210 UEK262202:UEQ262210 UOG262202:UOM262210 UYC262202:UYI262210 VHY262202:VIE262210 VRU262202:VSA262210 WBQ262202:WBW262210 WLM262202:WLS262210 WVI262202:WVO262210 A327738:G327746 IW327738:JC327746 SS327738:SY327746 ACO327738:ACU327746 AMK327738:AMQ327746 AWG327738:AWM327746 BGC327738:BGI327746 BPY327738:BQE327746 BZU327738:CAA327746 CJQ327738:CJW327746 CTM327738:CTS327746 DDI327738:DDO327746 DNE327738:DNK327746 DXA327738:DXG327746 EGW327738:EHC327746 EQS327738:EQY327746 FAO327738:FAU327746 FKK327738:FKQ327746 FUG327738:FUM327746 GEC327738:GEI327746 GNY327738:GOE327746 GXU327738:GYA327746 HHQ327738:HHW327746 HRM327738:HRS327746 IBI327738:IBO327746 ILE327738:ILK327746 IVA327738:IVG327746 JEW327738:JFC327746 JOS327738:JOY327746 JYO327738:JYU327746 KIK327738:KIQ327746 KSG327738:KSM327746 LCC327738:LCI327746 LLY327738:LME327746 LVU327738:LWA327746 MFQ327738:MFW327746 MPM327738:MPS327746 MZI327738:MZO327746 NJE327738:NJK327746 NTA327738:NTG327746 OCW327738:ODC327746 OMS327738:OMY327746 OWO327738:OWU327746 PGK327738:PGQ327746 PQG327738:PQM327746 QAC327738:QAI327746 QJY327738:QKE327746 QTU327738:QUA327746 RDQ327738:RDW327746 RNM327738:RNS327746 RXI327738:RXO327746 SHE327738:SHK327746 SRA327738:SRG327746 TAW327738:TBC327746 TKS327738:TKY327746 TUO327738:TUU327746 UEK327738:UEQ327746 UOG327738:UOM327746 UYC327738:UYI327746 VHY327738:VIE327746 VRU327738:VSA327746 WBQ327738:WBW327746 WLM327738:WLS327746 WVI327738:WVO327746 A393274:G393282 IW393274:JC393282 SS393274:SY393282 ACO393274:ACU393282 AMK393274:AMQ393282 AWG393274:AWM393282 BGC393274:BGI393282 BPY393274:BQE393282 BZU393274:CAA393282 CJQ393274:CJW393282 CTM393274:CTS393282 DDI393274:DDO393282 DNE393274:DNK393282 DXA393274:DXG393282 EGW393274:EHC393282 EQS393274:EQY393282 FAO393274:FAU393282 FKK393274:FKQ393282 FUG393274:FUM393282 GEC393274:GEI393282 GNY393274:GOE393282 GXU393274:GYA393282 HHQ393274:HHW393282 HRM393274:HRS393282 IBI393274:IBO393282 ILE393274:ILK393282 IVA393274:IVG393282 JEW393274:JFC393282 JOS393274:JOY393282 JYO393274:JYU393282 KIK393274:KIQ393282 KSG393274:KSM393282 LCC393274:LCI393282 LLY393274:LME393282 LVU393274:LWA393282 MFQ393274:MFW393282 MPM393274:MPS393282 MZI393274:MZO393282 NJE393274:NJK393282 NTA393274:NTG393282 OCW393274:ODC393282 OMS393274:OMY393282 OWO393274:OWU393282 PGK393274:PGQ393282 PQG393274:PQM393282 QAC393274:QAI393282 QJY393274:QKE393282 QTU393274:QUA393282 RDQ393274:RDW393282 RNM393274:RNS393282 RXI393274:RXO393282 SHE393274:SHK393282 SRA393274:SRG393282 TAW393274:TBC393282 TKS393274:TKY393282 TUO393274:TUU393282 UEK393274:UEQ393282 UOG393274:UOM393282 UYC393274:UYI393282 VHY393274:VIE393282 VRU393274:VSA393282 WBQ393274:WBW393282 WLM393274:WLS393282 WVI393274:WVO393282 A458810:G458818 IW458810:JC458818 SS458810:SY458818 ACO458810:ACU458818 AMK458810:AMQ458818 AWG458810:AWM458818 BGC458810:BGI458818 BPY458810:BQE458818 BZU458810:CAA458818 CJQ458810:CJW458818 CTM458810:CTS458818 DDI458810:DDO458818 DNE458810:DNK458818 DXA458810:DXG458818 EGW458810:EHC458818 EQS458810:EQY458818 FAO458810:FAU458818 FKK458810:FKQ458818 FUG458810:FUM458818 GEC458810:GEI458818 GNY458810:GOE458818 GXU458810:GYA458818 HHQ458810:HHW458818 HRM458810:HRS458818 IBI458810:IBO458818 ILE458810:ILK458818 IVA458810:IVG458818 JEW458810:JFC458818 JOS458810:JOY458818 JYO458810:JYU458818 KIK458810:KIQ458818 KSG458810:KSM458818 LCC458810:LCI458818 LLY458810:LME458818 LVU458810:LWA458818 MFQ458810:MFW458818 MPM458810:MPS458818 MZI458810:MZO458818 NJE458810:NJK458818 NTA458810:NTG458818 OCW458810:ODC458818 OMS458810:OMY458818 OWO458810:OWU458818 PGK458810:PGQ458818 PQG458810:PQM458818 QAC458810:QAI458818 QJY458810:QKE458818 QTU458810:QUA458818 RDQ458810:RDW458818 RNM458810:RNS458818 RXI458810:RXO458818 SHE458810:SHK458818 SRA458810:SRG458818 TAW458810:TBC458818 TKS458810:TKY458818 TUO458810:TUU458818 UEK458810:UEQ458818 UOG458810:UOM458818 UYC458810:UYI458818 VHY458810:VIE458818 VRU458810:VSA458818 WBQ458810:WBW458818 WLM458810:WLS458818 WVI458810:WVO458818 A524346:G524354 IW524346:JC524354 SS524346:SY524354 ACO524346:ACU524354 AMK524346:AMQ524354 AWG524346:AWM524354 BGC524346:BGI524354 BPY524346:BQE524354 BZU524346:CAA524354 CJQ524346:CJW524354 CTM524346:CTS524354 DDI524346:DDO524354 DNE524346:DNK524354 DXA524346:DXG524354 EGW524346:EHC524354 EQS524346:EQY524354 FAO524346:FAU524354 FKK524346:FKQ524354 FUG524346:FUM524354 GEC524346:GEI524354 GNY524346:GOE524354 GXU524346:GYA524354 HHQ524346:HHW524354 HRM524346:HRS524354 IBI524346:IBO524354 ILE524346:ILK524354 IVA524346:IVG524354 JEW524346:JFC524354 JOS524346:JOY524354 JYO524346:JYU524354 KIK524346:KIQ524354 KSG524346:KSM524354 LCC524346:LCI524354 LLY524346:LME524354 LVU524346:LWA524354 MFQ524346:MFW524354 MPM524346:MPS524354 MZI524346:MZO524354 NJE524346:NJK524354 NTA524346:NTG524354 OCW524346:ODC524354 OMS524346:OMY524354 OWO524346:OWU524354 PGK524346:PGQ524354 PQG524346:PQM524354 QAC524346:QAI524354 QJY524346:QKE524354 QTU524346:QUA524354 RDQ524346:RDW524354 RNM524346:RNS524354 RXI524346:RXO524354 SHE524346:SHK524354 SRA524346:SRG524354 TAW524346:TBC524354 TKS524346:TKY524354 TUO524346:TUU524354 UEK524346:UEQ524354 UOG524346:UOM524354 UYC524346:UYI524354 VHY524346:VIE524354 VRU524346:VSA524354 WBQ524346:WBW524354 WLM524346:WLS524354 WVI524346:WVO524354 A589882:G589890 IW589882:JC589890 SS589882:SY589890 ACO589882:ACU589890 AMK589882:AMQ589890 AWG589882:AWM589890 BGC589882:BGI589890 BPY589882:BQE589890 BZU589882:CAA589890 CJQ589882:CJW589890 CTM589882:CTS589890 DDI589882:DDO589890 DNE589882:DNK589890 DXA589882:DXG589890 EGW589882:EHC589890 EQS589882:EQY589890 FAO589882:FAU589890 FKK589882:FKQ589890 FUG589882:FUM589890 GEC589882:GEI589890 GNY589882:GOE589890 GXU589882:GYA589890 HHQ589882:HHW589890 HRM589882:HRS589890 IBI589882:IBO589890 ILE589882:ILK589890 IVA589882:IVG589890 JEW589882:JFC589890 JOS589882:JOY589890 JYO589882:JYU589890 KIK589882:KIQ589890 KSG589882:KSM589890 LCC589882:LCI589890 LLY589882:LME589890 LVU589882:LWA589890 MFQ589882:MFW589890 MPM589882:MPS589890 MZI589882:MZO589890 NJE589882:NJK589890 NTA589882:NTG589890 OCW589882:ODC589890 OMS589882:OMY589890 OWO589882:OWU589890 PGK589882:PGQ589890 PQG589882:PQM589890 QAC589882:QAI589890 QJY589882:QKE589890 QTU589882:QUA589890 RDQ589882:RDW589890 RNM589882:RNS589890 RXI589882:RXO589890 SHE589882:SHK589890 SRA589882:SRG589890 TAW589882:TBC589890 TKS589882:TKY589890 TUO589882:TUU589890 UEK589882:UEQ589890 UOG589882:UOM589890 UYC589882:UYI589890 VHY589882:VIE589890 VRU589882:VSA589890 WBQ589882:WBW589890 WLM589882:WLS589890 WVI589882:WVO589890 A655418:G655426 IW655418:JC655426 SS655418:SY655426 ACO655418:ACU655426 AMK655418:AMQ655426 AWG655418:AWM655426 BGC655418:BGI655426 BPY655418:BQE655426 BZU655418:CAA655426 CJQ655418:CJW655426 CTM655418:CTS655426 DDI655418:DDO655426 DNE655418:DNK655426 DXA655418:DXG655426 EGW655418:EHC655426 EQS655418:EQY655426 FAO655418:FAU655426 FKK655418:FKQ655426 FUG655418:FUM655426 GEC655418:GEI655426 GNY655418:GOE655426 GXU655418:GYA655426 HHQ655418:HHW655426 HRM655418:HRS655426 IBI655418:IBO655426 ILE655418:ILK655426 IVA655418:IVG655426 JEW655418:JFC655426 JOS655418:JOY655426 JYO655418:JYU655426 KIK655418:KIQ655426 KSG655418:KSM655426 LCC655418:LCI655426 LLY655418:LME655426 LVU655418:LWA655426 MFQ655418:MFW655426 MPM655418:MPS655426 MZI655418:MZO655426 NJE655418:NJK655426 NTA655418:NTG655426 OCW655418:ODC655426 OMS655418:OMY655426 OWO655418:OWU655426 PGK655418:PGQ655426 PQG655418:PQM655426 QAC655418:QAI655426 QJY655418:QKE655426 QTU655418:QUA655426 RDQ655418:RDW655426 RNM655418:RNS655426 RXI655418:RXO655426 SHE655418:SHK655426 SRA655418:SRG655426 TAW655418:TBC655426 TKS655418:TKY655426 TUO655418:TUU655426 UEK655418:UEQ655426 UOG655418:UOM655426 UYC655418:UYI655426 VHY655418:VIE655426 VRU655418:VSA655426 WBQ655418:WBW655426 WLM655418:WLS655426 WVI655418:WVO655426 A720954:G720962 IW720954:JC720962 SS720954:SY720962 ACO720954:ACU720962 AMK720954:AMQ720962 AWG720954:AWM720962 BGC720954:BGI720962 BPY720954:BQE720962 BZU720954:CAA720962 CJQ720954:CJW720962 CTM720954:CTS720962 DDI720954:DDO720962 DNE720954:DNK720962 DXA720954:DXG720962 EGW720954:EHC720962 EQS720954:EQY720962 FAO720954:FAU720962 FKK720954:FKQ720962 FUG720954:FUM720962 GEC720954:GEI720962 GNY720954:GOE720962 GXU720954:GYA720962 HHQ720954:HHW720962 HRM720954:HRS720962 IBI720954:IBO720962 ILE720954:ILK720962 IVA720954:IVG720962 JEW720954:JFC720962 JOS720954:JOY720962 JYO720954:JYU720962 KIK720954:KIQ720962 KSG720954:KSM720962 LCC720954:LCI720962 LLY720954:LME720962 LVU720954:LWA720962 MFQ720954:MFW720962 MPM720954:MPS720962 MZI720954:MZO720962 NJE720954:NJK720962 NTA720954:NTG720962 OCW720954:ODC720962 OMS720954:OMY720962 OWO720954:OWU720962 PGK720954:PGQ720962 PQG720954:PQM720962 QAC720954:QAI720962 QJY720954:QKE720962 QTU720954:QUA720962 RDQ720954:RDW720962 RNM720954:RNS720962 RXI720954:RXO720962 SHE720954:SHK720962 SRA720954:SRG720962 TAW720954:TBC720962 TKS720954:TKY720962 TUO720954:TUU720962 UEK720954:UEQ720962 UOG720954:UOM720962 UYC720954:UYI720962 VHY720954:VIE720962 VRU720954:VSA720962 WBQ720954:WBW720962 WLM720954:WLS720962 WVI720954:WVO720962 A786490:G786498 IW786490:JC786498 SS786490:SY786498 ACO786490:ACU786498 AMK786490:AMQ786498 AWG786490:AWM786498 BGC786490:BGI786498 BPY786490:BQE786498 BZU786490:CAA786498 CJQ786490:CJW786498 CTM786490:CTS786498 DDI786490:DDO786498 DNE786490:DNK786498 DXA786490:DXG786498 EGW786490:EHC786498 EQS786490:EQY786498 FAO786490:FAU786498 FKK786490:FKQ786498 FUG786490:FUM786498 GEC786490:GEI786498 GNY786490:GOE786498 GXU786490:GYA786498 HHQ786490:HHW786498 HRM786490:HRS786498 IBI786490:IBO786498 ILE786490:ILK786498 IVA786490:IVG786498 JEW786490:JFC786498 JOS786490:JOY786498 JYO786490:JYU786498 KIK786490:KIQ786498 KSG786490:KSM786498 LCC786490:LCI786498 LLY786490:LME786498 LVU786490:LWA786498 MFQ786490:MFW786498 MPM786490:MPS786498 MZI786490:MZO786498 NJE786490:NJK786498 NTA786490:NTG786498 OCW786490:ODC786498 OMS786490:OMY786498 OWO786490:OWU786498 PGK786490:PGQ786498 PQG786490:PQM786498 QAC786490:QAI786498 QJY786490:QKE786498 QTU786490:QUA786498 RDQ786490:RDW786498 RNM786490:RNS786498 RXI786490:RXO786498 SHE786490:SHK786498 SRA786490:SRG786498 TAW786490:TBC786498 TKS786490:TKY786498 TUO786490:TUU786498 UEK786490:UEQ786498 UOG786490:UOM786498 UYC786490:UYI786498 VHY786490:VIE786498 VRU786490:VSA786498 WBQ786490:WBW786498 WLM786490:WLS786498 WVI786490:WVO786498 A852026:G852034 IW852026:JC852034 SS852026:SY852034 ACO852026:ACU852034 AMK852026:AMQ852034 AWG852026:AWM852034 BGC852026:BGI852034 BPY852026:BQE852034 BZU852026:CAA852034 CJQ852026:CJW852034 CTM852026:CTS852034 DDI852026:DDO852034 DNE852026:DNK852034 DXA852026:DXG852034 EGW852026:EHC852034 EQS852026:EQY852034 FAO852026:FAU852034 FKK852026:FKQ852034 FUG852026:FUM852034 GEC852026:GEI852034 GNY852026:GOE852034 GXU852026:GYA852034 HHQ852026:HHW852034 HRM852026:HRS852034 IBI852026:IBO852034 ILE852026:ILK852034 IVA852026:IVG852034 JEW852026:JFC852034 JOS852026:JOY852034 JYO852026:JYU852034 KIK852026:KIQ852034 KSG852026:KSM852034 LCC852026:LCI852034 LLY852026:LME852034 LVU852026:LWA852034 MFQ852026:MFW852034 MPM852026:MPS852034 MZI852026:MZO852034 NJE852026:NJK852034 NTA852026:NTG852034 OCW852026:ODC852034 OMS852026:OMY852034 OWO852026:OWU852034 PGK852026:PGQ852034 PQG852026:PQM852034 QAC852026:QAI852034 QJY852026:QKE852034 QTU852026:QUA852034 RDQ852026:RDW852034 RNM852026:RNS852034 RXI852026:RXO852034 SHE852026:SHK852034 SRA852026:SRG852034 TAW852026:TBC852034 TKS852026:TKY852034 TUO852026:TUU852034 UEK852026:UEQ852034 UOG852026:UOM852034 UYC852026:UYI852034 VHY852026:VIE852034 VRU852026:VSA852034 WBQ852026:WBW852034 WLM852026:WLS852034 WVI852026:WVO852034 A917562:G917570 IW917562:JC917570 SS917562:SY917570 ACO917562:ACU917570 AMK917562:AMQ917570 AWG917562:AWM917570 BGC917562:BGI917570 BPY917562:BQE917570 BZU917562:CAA917570 CJQ917562:CJW917570 CTM917562:CTS917570 DDI917562:DDO917570 DNE917562:DNK917570 DXA917562:DXG917570 EGW917562:EHC917570 EQS917562:EQY917570 FAO917562:FAU917570 FKK917562:FKQ917570 FUG917562:FUM917570 GEC917562:GEI917570 GNY917562:GOE917570 GXU917562:GYA917570 HHQ917562:HHW917570 HRM917562:HRS917570 IBI917562:IBO917570 ILE917562:ILK917570 IVA917562:IVG917570 JEW917562:JFC917570 JOS917562:JOY917570 JYO917562:JYU917570 KIK917562:KIQ917570 KSG917562:KSM917570 LCC917562:LCI917570 LLY917562:LME917570 LVU917562:LWA917570 MFQ917562:MFW917570 MPM917562:MPS917570 MZI917562:MZO917570 NJE917562:NJK917570 NTA917562:NTG917570 OCW917562:ODC917570 OMS917562:OMY917570 OWO917562:OWU917570 PGK917562:PGQ917570 PQG917562:PQM917570 QAC917562:QAI917570 QJY917562:QKE917570 QTU917562:QUA917570 RDQ917562:RDW917570 RNM917562:RNS917570 RXI917562:RXO917570 SHE917562:SHK917570 SRA917562:SRG917570 TAW917562:TBC917570 TKS917562:TKY917570 TUO917562:TUU917570 UEK917562:UEQ917570 UOG917562:UOM917570 UYC917562:UYI917570 VHY917562:VIE917570 VRU917562:VSA917570 WBQ917562:WBW917570 WLM917562:WLS917570 WVI917562:WVO917570 A983098:G983106 IW983098:JC983106 SS983098:SY983106 ACO983098:ACU983106 AMK983098:AMQ983106 AWG983098:AWM983106 BGC983098:BGI983106 BPY983098:BQE983106 BZU983098:CAA983106 CJQ983098:CJW983106 CTM983098:CTS983106 DDI983098:DDO983106 DNE983098:DNK983106 DXA983098:DXG983106 EGW983098:EHC983106 EQS983098:EQY983106 FAO983098:FAU983106 FKK983098:FKQ983106 FUG983098:FUM983106 GEC983098:GEI983106 GNY983098:GOE983106 GXU983098:GYA983106 HHQ983098:HHW983106 HRM983098:HRS983106 IBI983098:IBO983106 ILE983098:ILK983106 IVA983098:IVG983106 JEW983098:JFC983106 JOS983098:JOY983106 JYO983098:JYU983106 KIK983098:KIQ983106 KSG983098:KSM983106 LCC983098:LCI983106 LLY983098:LME983106 LVU983098:LWA983106 MFQ983098:MFW983106 MPM983098:MPS983106 MZI983098:MZO983106 NJE983098:NJK983106 NTA983098:NTG983106 OCW983098:ODC983106 OMS983098:OMY983106 OWO983098:OWU983106 PGK983098:PGQ983106 PQG983098:PQM983106 QAC983098:QAI983106 QJY983098:QKE983106 QTU983098:QUA983106 RDQ983098:RDW983106 RNM983098:RNS983106 RXI983098:RXO983106 SHE983098:SHK983106 SRA983098:SRG983106 TAW983098:TBC983106 TKS983098:TKY983106 TUO983098:TUU983106 UEK983098:UEQ983106 UOG983098:UOM983106 UYC983098:UYI983106 VHY983098:VIE983106 VRU983098:VSA983106 WBQ983098:WBW983106 WLM983098:WLS983106 WVI983098:WVO983106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view="pageBreakPreview" zoomScale="60" zoomScaleNormal="100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1.3'!D4:J4</f>
        <v>MUNICIPIO DE RIONEGRO</v>
      </c>
      <c r="E4" s="645"/>
      <c r="F4" s="645"/>
      <c r="G4" s="645"/>
      <c r="H4" s="645"/>
      <c r="I4" s="645"/>
      <c r="J4" s="646"/>
      <c r="K4" s="439">
        <f>+'UR 1.3'!K4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1.4</v>
      </c>
      <c r="C6" s="794"/>
      <c r="D6" s="112" t="s">
        <v>5</v>
      </c>
      <c r="E6" s="114"/>
      <c r="F6" s="115" t="s">
        <v>733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2</v>
      </c>
      <c r="J29" s="217">
        <f t="shared" ref="J29:J35" si="4">IF(A29="","",VLOOKUP(A29,EQUIPOS1,3,FALSE))</f>
        <v>2500</v>
      </c>
      <c r="K29" s="129">
        <f>IF(A29="","",I29*J29)</f>
        <v>5000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77" t="str">
        <f t="shared" si="3"/>
        <v>HOR</v>
      </c>
      <c r="I30" s="382">
        <v>1.5</v>
      </c>
      <c r="J30" s="217">
        <f t="shared" si="4"/>
        <v>71210</v>
      </c>
      <c r="K30" s="129">
        <f t="shared" ref="K30:K35" si="5">IF(A30="","",I30*J30)</f>
        <v>106815</v>
      </c>
    </row>
    <row r="31" spans="1:11">
      <c r="A31" s="690" t="s">
        <v>732</v>
      </c>
      <c r="B31" s="691"/>
      <c r="C31" s="691"/>
      <c r="D31" s="691"/>
      <c r="E31" s="691"/>
      <c r="F31" s="691"/>
      <c r="G31" s="692"/>
      <c r="H31" s="377" t="s">
        <v>86</v>
      </c>
      <c r="I31" s="382">
        <v>1.5</v>
      </c>
      <c r="J31" s="217">
        <v>60000</v>
      </c>
      <c r="K31" s="129">
        <f t="shared" si="5"/>
        <v>90000</v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201815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201820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77" t="str">
        <f t="shared" ref="H58:H66" si="10">IF(A58="","",VLOOKUP(A58,M.OBRA1,2,FALSE))</f>
        <v>HH</v>
      </c>
      <c r="I58" s="382">
        <v>12</v>
      </c>
      <c r="J58" s="217">
        <f t="shared" ref="J58:J66" si="11">IF(A58="","",VLOOKUP(A58,M.OBRA1,3,FALSE))</f>
        <v>4311</v>
      </c>
      <c r="K58" s="225">
        <f t="shared" ref="K58:K66" si="12">IF(A58="","",I58*J58)</f>
        <v>51732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0"/>
        <v/>
      </c>
      <c r="I59" s="382"/>
      <c r="J59" s="217" t="str">
        <f t="shared" si="11"/>
        <v/>
      </c>
      <c r="K59" s="225" t="str">
        <f t="shared" si="12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74" t="str">
        <f t="shared" si="10"/>
        <v/>
      </c>
      <c r="I66" s="374"/>
      <c r="J66" s="219" t="str">
        <f t="shared" si="11"/>
        <v/>
      </c>
      <c r="K66" s="226" t="str">
        <f t="shared" si="12"/>
        <v/>
      </c>
    </row>
    <row r="67" spans="1:11" ht="13.5" thickBot="1">
      <c r="A67" s="141"/>
      <c r="B67" s="141"/>
      <c r="C67" s="141"/>
      <c r="D67" s="141"/>
      <c r="E67" s="380" t="s">
        <v>29</v>
      </c>
      <c r="F67" s="381"/>
      <c r="G67" s="381"/>
      <c r="H67" s="381"/>
      <c r="I67" s="381"/>
      <c r="J67" s="134"/>
      <c r="K67" s="155">
        <f>SUM(K58:K66)</f>
        <v>51732</v>
      </c>
    </row>
    <row r="68" spans="1:11" ht="13.5" thickBot="1">
      <c r="A68" s="141"/>
      <c r="B68" s="141"/>
      <c r="C68" s="141"/>
      <c r="D68" s="141"/>
      <c r="E68" s="380" t="s">
        <v>30</v>
      </c>
      <c r="F68" s="381"/>
      <c r="G68" s="381"/>
      <c r="H68" s="137"/>
      <c r="I68" s="137"/>
      <c r="J68" s="140"/>
      <c r="K68" s="135">
        <f>MROUND(K67,10)</f>
        <v>51730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253550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SUM([10]muerto!$D$55:$D$57)</f>
        <v>0.35</v>
      </c>
      <c r="I71" s="157"/>
      <c r="J71" s="1"/>
      <c r="K71" s="216">
        <f>J70*H71</f>
        <v>88742.5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342292.5</v>
      </c>
      <c r="K72" s="613"/>
    </row>
  </sheetData>
  <mergeCells count="67"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  <mergeCell ref="A50:F50"/>
    <mergeCell ref="A51:F51"/>
    <mergeCell ref="A56:G57"/>
    <mergeCell ref="H56:H57"/>
    <mergeCell ref="I56:I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6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1.4'!D4:J4</f>
        <v>MUNICIPIO DE RIONEGRO</v>
      </c>
      <c r="E4" s="645"/>
      <c r="F4" s="645"/>
      <c r="G4" s="645"/>
      <c r="H4" s="645"/>
      <c r="I4" s="645"/>
      <c r="J4" s="646"/>
      <c r="K4" s="439">
        <f>+'UR 1.4'!K4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1.5</v>
      </c>
      <c r="C6" s="794"/>
      <c r="D6" s="112" t="s">
        <v>5</v>
      </c>
      <c r="E6" s="114"/>
      <c r="F6" s="115" t="s">
        <v>734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>IF(A11="","",VLOOKUP(A11,MATERIALES1,2,FALSE))</f>
        <v/>
      </c>
      <c r="I11" s="382"/>
      <c r="J11" s="217" t="str">
        <f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7"/>
      <c r="I12" s="382"/>
      <c r="J12" s="217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>IF(A29="","",VLOOKUP(A29,EQUIPOS1,2,FALSE))</f>
        <v>DIA</v>
      </c>
      <c r="I29" s="178">
        <v>1</v>
      </c>
      <c r="J29" s="217">
        <f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77" t="str">
        <f t="shared" ref="H30:H35" si="3">IF(A30="","",VLOOKUP(A30,EQUIPOS1,2,FALSE))</f>
        <v>HOR</v>
      </c>
      <c r="I30" s="382">
        <v>0.1</v>
      </c>
      <c r="J30" s="217">
        <f t="shared" ref="J30:J35" si="4">IF(A30="","",VLOOKUP(A30,EQUIPOS1,3,FALSE))</f>
        <v>71210</v>
      </c>
      <c r="K30" s="129">
        <f t="shared" ref="K30:K35" si="5">IF(A30="","",I30*J30)</f>
        <v>7121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9621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9620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377"/>
      <c r="I58" s="382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ref="H59:H67" si="10">IF(A59="","",VLOOKUP(A59,M.OBRA1,2,FALSE))</f>
        <v>HH</v>
      </c>
      <c r="I59" s="382">
        <v>1</v>
      </c>
      <c r="J59" s="217">
        <f t="shared" ref="J59:J67" si="11">IF(A59="","",VLOOKUP(A59,M.OBRA1,3,FALSE))</f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4311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4310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13930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4875.5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18805.5</v>
      </c>
      <c r="K73" s="613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1.3'!D4:J4</f>
        <v>MUNICIPIO DE RIONEGRO</v>
      </c>
      <c r="E4" s="645"/>
      <c r="F4" s="645"/>
      <c r="G4" s="645"/>
      <c r="H4" s="645"/>
      <c r="I4" s="645"/>
      <c r="J4" s="646"/>
      <c r="K4" s="439">
        <f>+'UR 1.3'!K4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1.6</v>
      </c>
      <c r="C6" s="794"/>
      <c r="D6" s="112" t="s">
        <v>5</v>
      </c>
      <c r="E6" s="114"/>
      <c r="F6" s="115" t="str">
        <f>+Resumen!B195</f>
        <v xml:space="preserve">Demolicion pavimento </v>
      </c>
      <c r="G6" s="114"/>
      <c r="H6" s="114"/>
      <c r="I6" s="114"/>
      <c r="J6" s="116"/>
      <c r="K6" s="180" t="str">
        <f>+Resumen!C195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0.19500000000000001</v>
      </c>
      <c r="J29" s="217">
        <f t="shared" ref="J29:J35" si="4">IF(A29="","",VLOOKUP(A29,EQUIPOS1,3,FALSE))</f>
        <v>2500</v>
      </c>
      <c r="K29" s="129">
        <f>IF(A29="","",I29*J29)</f>
        <v>487.5</v>
      </c>
    </row>
    <row r="30" spans="1:11">
      <c r="A30" s="690" t="s">
        <v>732</v>
      </c>
      <c r="B30" s="691"/>
      <c r="C30" s="691"/>
      <c r="D30" s="691"/>
      <c r="E30" s="691"/>
      <c r="F30" s="691"/>
      <c r="G30" s="692"/>
      <c r="H30" s="377" t="s">
        <v>86</v>
      </c>
      <c r="I30" s="382">
        <v>0.17</v>
      </c>
      <c r="J30" s="217">
        <v>60000</v>
      </c>
      <c r="K30" s="129">
        <f t="shared" ref="K30" si="5">IF(A30="","",I30*J30)</f>
        <v>10200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ref="K33:K35" si="6"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6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6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10687.5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10690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7">IF(A43="","",VLOOKUP(A43,TRANSPORTE1,2,FALSE))</f>
        <v/>
      </c>
      <c r="I43" s="220" t="str">
        <f t="shared" ref="I43:I51" si="8">IF(A43="","",H43*G43)</f>
        <v/>
      </c>
      <c r="J43" s="217" t="str">
        <f t="shared" ref="J43:J51" si="9">IF(A43="","",VLOOKUP(A43,TRANSPORTE1,3,FALSE))</f>
        <v/>
      </c>
      <c r="K43" s="225" t="str">
        <f t="shared" ref="K43:K51" si="10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7"/>
        <v/>
      </c>
      <c r="I44" s="220" t="str">
        <f t="shared" si="8"/>
        <v/>
      </c>
      <c r="J44" s="217" t="str">
        <f t="shared" si="9"/>
        <v/>
      </c>
      <c r="K44" s="225" t="str">
        <f t="shared" si="10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7"/>
        <v/>
      </c>
      <c r="I45" s="220" t="str">
        <f t="shared" si="8"/>
        <v/>
      </c>
      <c r="J45" s="217" t="str">
        <f t="shared" si="9"/>
        <v/>
      </c>
      <c r="K45" s="225" t="str">
        <f t="shared" si="10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7"/>
        <v/>
      </c>
      <c r="I46" s="220" t="str">
        <f t="shared" si="8"/>
        <v/>
      </c>
      <c r="J46" s="217" t="str">
        <f t="shared" si="9"/>
        <v/>
      </c>
      <c r="K46" s="225" t="str">
        <f t="shared" si="10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7"/>
        <v/>
      </c>
      <c r="I47" s="220" t="str">
        <f t="shared" si="8"/>
        <v/>
      </c>
      <c r="J47" s="217" t="str">
        <f t="shared" si="9"/>
        <v/>
      </c>
      <c r="K47" s="225" t="str">
        <f t="shared" si="10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7"/>
        <v/>
      </c>
      <c r="I48" s="220" t="str">
        <f t="shared" si="8"/>
        <v/>
      </c>
      <c r="J48" s="217" t="str">
        <f t="shared" si="9"/>
        <v/>
      </c>
      <c r="K48" s="225" t="str">
        <f t="shared" si="10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7"/>
        <v/>
      </c>
      <c r="I49" s="220" t="str">
        <f t="shared" si="8"/>
        <v/>
      </c>
      <c r="J49" s="217" t="str">
        <f t="shared" si="9"/>
        <v/>
      </c>
      <c r="K49" s="225" t="str">
        <f t="shared" si="10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7"/>
        <v/>
      </c>
      <c r="I50" s="220" t="str">
        <f t="shared" si="8"/>
        <v/>
      </c>
      <c r="J50" s="217" t="str">
        <f t="shared" si="9"/>
        <v/>
      </c>
      <c r="K50" s="225" t="str">
        <f t="shared" si="10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7"/>
        <v/>
      </c>
      <c r="I51" s="220" t="str">
        <f t="shared" si="8"/>
        <v/>
      </c>
      <c r="J51" s="217" t="str">
        <f t="shared" si="9"/>
        <v/>
      </c>
      <c r="K51" s="225" t="str">
        <f t="shared" si="10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77" t="str">
        <f t="shared" ref="H58:H66" si="11">IF(A58="","",VLOOKUP(A58,M.OBRA1,2,FALSE))</f>
        <v>HH</v>
      </c>
      <c r="I58" s="382">
        <v>1</v>
      </c>
      <c r="J58" s="217">
        <f t="shared" ref="J58:J66" si="12">IF(A58="","",VLOOKUP(A58,M.OBRA1,3,FALSE))</f>
        <v>4311</v>
      </c>
      <c r="K58" s="225">
        <f t="shared" ref="K58:K66" si="13">IF(A58="","",I58*J58)</f>
        <v>4311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1"/>
        <v/>
      </c>
      <c r="I59" s="382"/>
      <c r="J59" s="217" t="str">
        <f t="shared" si="12"/>
        <v/>
      </c>
      <c r="K59" s="225" t="str">
        <f t="shared" si="13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1"/>
        <v/>
      </c>
      <c r="I60" s="382"/>
      <c r="J60" s="217" t="str">
        <f t="shared" si="12"/>
        <v/>
      </c>
      <c r="K60" s="225" t="str">
        <f t="shared" si="13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1"/>
        <v/>
      </c>
      <c r="I61" s="382"/>
      <c r="J61" s="217" t="str">
        <f t="shared" si="12"/>
        <v/>
      </c>
      <c r="K61" s="225" t="str">
        <f t="shared" si="13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1"/>
        <v/>
      </c>
      <c r="I62" s="382"/>
      <c r="J62" s="217" t="str">
        <f t="shared" si="12"/>
        <v/>
      </c>
      <c r="K62" s="225" t="str">
        <f t="shared" si="13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1"/>
        <v/>
      </c>
      <c r="I63" s="382"/>
      <c r="J63" s="217" t="str">
        <f t="shared" si="12"/>
        <v/>
      </c>
      <c r="K63" s="225" t="str">
        <f t="shared" si="13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1"/>
        <v/>
      </c>
      <c r="I64" s="382"/>
      <c r="J64" s="217" t="str">
        <f t="shared" si="12"/>
        <v/>
      </c>
      <c r="K64" s="225" t="str">
        <f t="shared" si="13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1"/>
        <v/>
      </c>
      <c r="I65" s="382"/>
      <c r="J65" s="217" t="str">
        <f t="shared" si="12"/>
        <v/>
      </c>
      <c r="K65" s="225" t="str">
        <f t="shared" si="13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74" t="str">
        <f t="shared" si="11"/>
        <v/>
      </c>
      <c r="I66" s="374"/>
      <c r="J66" s="219" t="str">
        <f t="shared" si="12"/>
        <v/>
      </c>
      <c r="K66" s="226" t="str">
        <f t="shared" si="13"/>
        <v/>
      </c>
    </row>
    <row r="67" spans="1:11" ht="13.5" thickBot="1">
      <c r="A67" s="141"/>
      <c r="B67" s="141"/>
      <c r="C67" s="141"/>
      <c r="D67" s="141"/>
      <c r="E67" s="380" t="s">
        <v>29</v>
      </c>
      <c r="F67" s="381"/>
      <c r="G67" s="381"/>
      <c r="H67" s="381"/>
      <c r="I67" s="381"/>
      <c r="J67" s="134"/>
      <c r="K67" s="155">
        <f>SUM(K58:K66)</f>
        <v>4311</v>
      </c>
    </row>
    <row r="68" spans="1:11" ht="13.5" thickBot="1">
      <c r="A68" s="141"/>
      <c r="B68" s="141"/>
      <c r="C68" s="141"/>
      <c r="D68" s="141"/>
      <c r="E68" s="380" t="s">
        <v>30</v>
      </c>
      <c r="F68" s="381"/>
      <c r="G68" s="381"/>
      <c r="H68" s="137"/>
      <c r="I68" s="137"/>
      <c r="J68" s="140"/>
      <c r="K68" s="135">
        <f>MROUND(K67,10)</f>
        <v>4310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15000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SUM([10]muerto!$D$55:$D$57)</f>
        <v>0.35</v>
      </c>
      <c r="I71" s="157"/>
      <c r="J71" s="1"/>
      <c r="K71" s="216">
        <f>J70*H71</f>
        <v>5250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20250</v>
      </c>
      <c r="K72" s="613"/>
    </row>
  </sheetData>
  <mergeCells count="67">
    <mergeCell ref="J70:K70"/>
    <mergeCell ref="J72:K72"/>
    <mergeCell ref="A63:G63"/>
    <mergeCell ref="A64:G64"/>
    <mergeCell ref="A65:G65"/>
    <mergeCell ref="A66:G66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6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1.3'!D4:J4</f>
        <v>MUNICIPIO DE RIONEGRO</v>
      </c>
      <c r="E4" s="645"/>
      <c r="F4" s="645"/>
      <c r="G4" s="645"/>
      <c r="H4" s="645"/>
      <c r="I4" s="645"/>
      <c r="J4" s="646"/>
      <c r="K4" s="439">
        <f>+'UR 1.3'!K4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1.7</v>
      </c>
      <c r="C6" s="794"/>
      <c r="D6" s="112" t="s">
        <v>5</v>
      </c>
      <c r="E6" s="114"/>
      <c r="F6" s="115" t="str">
        <f>+Resumen!B196</f>
        <v xml:space="preserve">Demolicion andenes </v>
      </c>
      <c r="G6" s="114"/>
      <c r="H6" s="114"/>
      <c r="I6" s="114"/>
      <c r="J6" s="116"/>
      <c r="K6" s="180" t="str">
        <f>+Resumen!C196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0.22</v>
      </c>
      <c r="J29" s="217">
        <f t="shared" ref="J29:J35" si="4">IF(A29="","",VLOOKUP(A29,EQUIPOS1,3,FALSE))</f>
        <v>2500</v>
      </c>
      <c r="K29" s="129">
        <f>IF(A29="","",I29*J29)</f>
        <v>550</v>
      </c>
    </row>
    <row r="30" spans="1:11">
      <c r="A30" s="690" t="s">
        <v>732</v>
      </c>
      <c r="B30" s="691"/>
      <c r="C30" s="691"/>
      <c r="D30" s="691"/>
      <c r="E30" s="691"/>
      <c r="F30" s="691"/>
      <c r="G30" s="692"/>
      <c r="H30" s="377" t="s">
        <v>86</v>
      </c>
      <c r="I30" s="382">
        <v>0.1</v>
      </c>
      <c r="J30" s="217">
        <v>60000</v>
      </c>
      <c r="K30" s="129">
        <f t="shared" ref="K30" si="5">IF(A30="","",I30*J30)</f>
        <v>6000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ref="K33:K35" si="6"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6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6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6550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6550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7">IF(A43="","",VLOOKUP(A43,TRANSPORTE1,2,FALSE))</f>
        <v/>
      </c>
      <c r="I43" s="220" t="str">
        <f t="shared" ref="I43:I51" si="8">IF(A43="","",H43*G43)</f>
        <v/>
      </c>
      <c r="J43" s="217" t="str">
        <f t="shared" ref="J43:J51" si="9">IF(A43="","",VLOOKUP(A43,TRANSPORTE1,3,FALSE))</f>
        <v/>
      </c>
      <c r="K43" s="225" t="str">
        <f t="shared" ref="K43:K51" si="10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7"/>
        <v/>
      </c>
      <c r="I44" s="220" t="str">
        <f t="shared" si="8"/>
        <v/>
      </c>
      <c r="J44" s="217" t="str">
        <f t="shared" si="9"/>
        <v/>
      </c>
      <c r="K44" s="225" t="str">
        <f t="shared" si="10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7"/>
        <v/>
      </c>
      <c r="I45" s="220" t="str">
        <f t="shared" si="8"/>
        <v/>
      </c>
      <c r="J45" s="217" t="str">
        <f t="shared" si="9"/>
        <v/>
      </c>
      <c r="K45" s="225" t="str">
        <f t="shared" si="10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7"/>
        <v/>
      </c>
      <c r="I46" s="220" t="str">
        <f t="shared" si="8"/>
        <v/>
      </c>
      <c r="J46" s="217" t="str">
        <f t="shared" si="9"/>
        <v/>
      </c>
      <c r="K46" s="225" t="str">
        <f t="shared" si="10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7"/>
        <v/>
      </c>
      <c r="I47" s="220" t="str">
        <f t="shared" si="8"/>
        <v/>
      </c>
      <c r="J47" s="217" t="str">
        <f t="shared" si="9"/>
        <v/>
      </c>
      <c r="K47" s="225" t="str">
        <f t="shared" si="10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7"/>
        <v/>
      </c>
      <c r="I48" s="220" t="str">
        <f t="shared" si="8"/>
        <v/>
      </c>
      <c r="J48" s="217" t="str">
        <f t="shared" si="9"/>
        <v/>
      </c>
      <c r="K48" s="225" t="str">
        <f t="shared" si="10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7"/>
        <v/>
      </c>
      <c r="I49" s="220" t="str">
        <f t="shared" si="8"/>
        <v/>
      </c>
      <c r="J49" s="217" t="str">
        <f t="shared" si="9"/>
        <v/>
      </c>
      <c r="K49" s="225" t="str">
        <f t="shared" si="10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7"/>
        <v/>
      </c>
      <c r="I50" s="220" t="str">
        <f t="shared" si="8"/>
        <v/>
      </c>
      <c r="J50" s="217" t="str">
        <f t="shared" si="9"/>
        <v/>
      </c>
      <c r="K50" s="225" t="str">
        <f t="shared" si="10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7"/>
        <v/>
      </c>
      <c r="I51" s="220" t="str">
        <f t="shared" si="8"/>
        <v/>
      </c>
      <c r="J51" s="217" t="str">
        <f t="shared" si="9"/>
        <v/>
      </c>
      <c r="K51" s="225" t="str">
        <f t="shared" si="10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77" t="str">
        <f t="shared" ref="H58:H66" si="11">IF(A58="","",VLOOKUP(A58,M.OBRA1,2,FALSE))</f>
        <v>HH</v>
      </c>
      <c r="I58" s="382">
        <v>0.8</v>
      </c>
      <c r="J58" s="217">
        <f t="shared" ref="J58:J66" si="12">IF(A58="","",VLOOKUP(A58,M.OBRA1,3,FALSE))</f>
        <v>4311</v>
      </c>
      <c r="K58" s="225">
        <f t="shared" ref="K58:K66" si="13">IF(A58="","",I58*J58)</f>
        <v>3448.8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1"/>
        <v/>
      </c>
      <c r="I59" s="382"/>
      <c r="J59" s="217" t="str">
        <f t="shared" si="12"/>
        <v/>
      </c>
      <c r="K59" s="225" t="str">
        <f t="shared" si="13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1"/>
        <v/>
      </c>
      <c r="I60" s="382"/>
      <c r="J60" s="217" t="str">
        <f t="shared" si="12"/>
        <v/>
      </c>
      <c r="K60" s="225" t="str">
        <f t="shared" si="13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1"/>
        <v/>
      </c>
      <c r="I61" s="382"/>
      <c r="J61" s="217" t="str">
        <f t="shared" si="12"/>
        <v/>
      </c>
      <c r="K61" s="225" t="str">
        <f t="shared" si="13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1"/>
        <v/>
      </c>
      <c r="I62" s="382"/>
      <c r="J62" s="217" t="str">
        <f t="shared" si="12"/>
        <v/>
      </c>
      <c r="K62" s="225" t="str">
        <f t="shared" si="13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1"/>
        <v/>
      </c>
      <c r="I63" s="382"/>
      <c r="J63" s="217" t="str">
        <f t="shared" si="12"/>
        <v/>
      </c>
      <c r="K63" s="225" t="str">
        <f t="shared" si="13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1"/>
        <v/>
      </c>
      <c r="I64" s="382"/>
      <c r="J64" s="217" t="str">
        <f t="shared" si="12"/>
        <v/>
      </c>
      <c r="K64" s="225" t="str">
        <f t="shared" si="13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1"/>
        <v/>
      </c>
      <c r="I65" s="382"/>
      <c r="J65" s="217" t="str">
        <f t="shared" si="12"/>
        <v/>
      </c>
      <c r="K65" s="225" t="str">
        <f t="shared" si="13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74" t="str">
        <f t="shared" si="11"/>
        <v/>
      </c>
      <c r="I66" s="374"/>
      <c r="J66" s="219" t="str">
        <f t="shared" si="12"/>
        <v/>
      </c>
      <c r="K66" s="226" t="str">
        <f t="shared" si="13"/>
        <v/>
      </c>
    </row>
    <row r="67" spans="1:11" ht="13.5" thickBot="1">
      <c r="A67" s="141"/>
      <c r="B67" s="141"/>
      <c r="C67" s="141"/>
      <c r="D67" s="141"/>
      <c r="E67" s="380" t="s">
        <v>29</v>
      </c>
      <c r="F67" s="381"/>
      <c r="G67" s="381"/>
      <c r="H67" s="381"/>
      <c r="I67" s="381"/>
      <c r="J67" s="134"/>
      <c r="K67" s="155">
        <f>SUM(K58:K66)</f>
        <v>3448.8</v>
      </c>
    </row>
    <row r="68" spans="1:11" ht="13.5" thickBot="1">
      <c r="A68" s="141"/>
      <c r="B68" s="141"/>
      <c r="C68" s="141"/>
      <c r="D68" s="141"/>
      <c r="E68" s="380" t="s">
        <v>30</v>
      </c>
      <c r="F68" s="381"/>
      <c r="G68" s="381"/>
      <c r="H68" s="137"/>
      <c r="I68" s="137"/>
      <c r="J68" s="140"/>
      <c r="K68" s="135">
        <f>MROUND(K67,10)</f>
        <v>3450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10000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SUM([10]muerto!$D$55:$D$57)</f>
        <v>0.35</v>
      </c>
      <c r="I71" s="157"/>
      <c r="J71" s="1"/>
      <c r="K71" s="216">
        <f>J70*H71</f>
        <v>3500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13500</v>
      </c>
      <c r="K72" s="613"/>
    </row>
  </sheetData>
  <mergeCells count="67"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  <mergeCell ref="A50:F50"/>
    <mergeCell ref="A51:F51"/>
    <mergeCell ref="A56:G57"/>
    <mergeCell ref="H56:H57"/>
    <mergeCell ref="I56:I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6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1.3'!D4:J4</f>
        <v>MUNICIPIO DE RIONEGRO</v>
      </c>
      <c r="E4" s="645"/>
      <c r="F4" s="645"/>
      <c r="G4" s="645"/>
      <c r="H4" s="645"/>
      <c r="I4" s="645"/>
      <c r="J4" s="646"/>
      <c r="K4" s="439">
        <f>+'UR 1.3'!K4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1.7</v>
      </c>
      <c r="C6" s="794"/>
      <c r="D6" s="112" t="s">
        <v>5</v>
      </c>
      <c r="E6" s="114"/>
      <c r="F6" s="115" t="str">
        <f>+Resumen!B196</f>
        <v xml:space="preserve">Demolicion andenes </v>
      </c>
      <c r="G6" s="114"/>
      <c r="H6" s="114"/>
      <c r="I6" s="114"/>
      <c r="J6" s="116"/>
      <c r="K6" s="180" t="str">
        <f>+Resumen!C196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0.23</v>
      </c>
      <c r="J29" s="217">
        <f t="shared" ref="J29:J35" si="4">IF(A29="","",VLOOKUP(A29,EQUIPOS1,3,FALSE))</f>
        <v>2500</v>
      </c>
      <c r="K29" s="129">
        <f>IF(A29="","",I29*J29)</f>
        <v>575</v>
      </c>
    </row>
    <row r="30" spans="1:11">
      <c r="A30" s="690" t="s">
        <v>732</v>
      </c>
      <c r="B30" s="691"/>
      <c r="C30" s="691"/>
      <c r="D30" s="691"/>
      <c r="E30" s="691"/>
      <c r="F30" s="691"/>
      <c r="G30" s="692"/>
      <c r="H30" s="377" t="s">
        <v>86</v>
      </c>
      <c r="I30" s="382">
        <v>0.09</v>
      </c>
      <c r="J30" s="217">
        <v>60000</v>
      </c>
      <c r="K30" s="129">
        <f t="shared" ref="K30" si="5">IF(A30="","",I30*J30)</f>
        <v>5400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ref="K33:K35" si="6"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6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6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5975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5980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7">IF(A43="","",VLOOKUP(A43,TRANSPORTE1,2,FALSE))</f>
        <v/>
      </c>
      <c r="I43" s="220" t="str">
        <f t="shared" ref="I43:I51" si="8">IF(A43="","",H43*G43)</f>
        <v/>
      </c>
      <c r="J43" s="217" t="str">
        <f t="shared" ref="J43:J51" si="9">IF(A43="","",VLOOKUP(A43,TRANSPORTE1,3,FALSE))</f>
        <v/>
      </c>
      <c r="K43" s="225" t="str">
        <f t="shared" ref="K43:K51" si="10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7"/>
        <v/>
      </c>
      <c r="I44" s="220" t="str">
        <f t="shared" si="8"/>
        <v/>
      </c>
      <c r="J44" s="217" t="str">
        <f t="shared" si="9"/>
        <v/>
      </c>
      <c r="K44" s="225" t="str">
        <f t="shared" si="10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7"/>
        <v/>
      </c>
      <c r="I45" s="220" t="str">
        <f t="shared" si="8"/>
        <v/>
      </c>
      <c r="J45" s="217" t="str">
        <f t="shared" si="9"/>
        <v/>
      </c>
      <c r="K45" s="225" t="str">
        <f t="shared" si="10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7"/>
        <v/>
      </c>
      <c r="I46" s="220" t="str">
        <f t="shared" si="8"/>
        <v/>
      </c>
      <c r="J46" s="217" t="str">
        <f t="shared" si="9"/>
        <v/>
      </c>
      <c r="K46" s="225" t="str">
        <f t="shared" si="10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7"/>
        <v/>
      </c>
      <c r="I47" s="220" t="str">
        <f t="shared" si="8"/>
        <v/>
      </c>
      <c r="J47" s="217" t="str">
        <f t="shared" si="9"/>
        <v/>
      </c>
      <c r="K47" s="225" t="str">
        <f t="shared" si="10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7"/>
        <v/>
      </c>
      <c r="I48" s="220" t="str">
        <f t="shared" si="8"/>
        <v/>
      </c>
      <c r="J48" s="217" t="str">
        <f t="shared" si="9"/>
        <v/>
      </c>
      <c r="K48" s="225" t="str">
        <f t="shared" si="10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7"/>
        <v/>
      </c>
      <c r="I49" s="220" t="str">
        <f t="shared" si="8"/>
        <v/>
      </c>
      <c r="J49" s="217" t="str">
        <f t="shared" si="9"/>
        <v/>
      </c>
      <c r="K49" s="225" t="str">
        <f t="shared" si="10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7"/>
        <v/>
      </c>
      <c r="I50" s="220" t="str">
        <f t="shared" si="8"/>
        <v/>
      </c>
      <c r="J50" s="217" t="str">
        <f t="shared" si="9"/>
        <v/>
      </c>
      <c r="K50" s="225" t="str">
        <f t="shared" si="10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7"/>
        <v/>
      </c>
      <c r="I51" s="220" t="str">
        <f t="shared" si="8"/>
        <v/>
      </c>
      <c r="J51" s="217" t="str">
        <f t="shared" si="9"/>
        <v/>
      </c>
      <c r="K51" s="225" t="str">
        <f t="shared" si="10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77" t="str">
        <f t="shared" ref="H58:H66" si="11">IF(A58="","",VLOOKUP(A58,M.OBRA1,2,FALSE))</f>
        <v>HH</v>
      </c>
      <c r="I58" s="382">
        <v>0.7</v>
      </c>
      <c r="J58" s="217">
        <f t="shared" ref="J58:J66" si="12">IF(A58="","",VLOOKUP(A58,M.OBRA1,3,FALSE))</f>
        <v>4311</v>
      </c>
      <c r="K58" s="225">
        <f t="shared" ref="K58:K66" si="13">IF(A58="","",I58*J58)</f>
        <v>3017.7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1"/>
        <v/>
      </c>
      <c r="I59" s="382"/>
      <c r="J59" s="217" t="str">
        <f t="shared" si="12"/>
        <v/>
      </c>
      <c r="K59" s="225" t="str">
        <f t="shared" si="13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1"/>
        <v/>
      </c>
      <c r="I60" s="382"/>
      <c r="J60" s="217" t="str">
        <f t="shared" si="12"/>
        <v/>
      </c>
      <c r="K60" s="225" t="str">
        <f t="shared" si="13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1"/>
        <v/>
      </c>
      <c r="I61" s="382"/>
      <c r="J61" s="217" t="str">
        <f t="shared" si="12"/>
        <v/>
      </c>
      <c r="K61" s="225" t="str">
        <f t="shared" si="13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1"/>
        <v/>
      </c>
      <c r="I62" s="382"/>
      <c r="J62" s="217" t="str">
        <f t="shared" si="12"/>
        <v/>
      </c>
      <c r="K62" s="225" t="str">
        <f t="shared" si="13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1"/>
        <v/>
      </c>
      <c r="I63" s="382"/>
      <c r="J63" s="217" t="str">
        <f t="shared" si="12"/>
        <v/>
      </c>
      <c r="K63" s="225" t="str">
        <f t="shared" si="13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1"/>
        <v/>
      </c>
      <c r="I64" s="382"/>
      <c r="J64" s="217" t="str">
        <f t="shared" si="12"/>
        <v/>
      </c>
      <c r="K64" s="225" t="str">
        <f t="shared" si="13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1"/>
        <v/>
      </c>
      <c r="I65" s="382"/>
      <c r="J65" s="217" t="str">
        <f t="shared" si="12"/>
        <v/>
      </c>
      <c r="K65" s="225" t="str">
        <f t="shared" si="13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74" t="str">
        <f t="shared" si="11"/>
        <v/>
      </c>
      <c r="I66" s="374"/>
      <c r="J66" s="219" t="str">
        <f t="shared" si="12"/>
        <v/>
      </c>
      <c r="K66" s="226" t="str">
        <f t="shared" si="13"/>
        <v/>
      </c>
    </row>
    <row r="67" spans="1:11" ht="13.5" thickBot="1">
      <c r="A67" s="141"/>
      <c r="B67" s="141"/>
      <c r="C67" s="141"/>
      <c r="D67" s="141"/>
      <c r="E67" s="380" t="s">
        <v>29</v>
      </c>
      <c r="F67" s="381"/>
      <c r="G67" s="381"/>
      <c r="H67" s="381"/>
      <c r="I67" s="381"/>
      <c r="J67" s="134"/>
      <c r="K67" s="155">
        <f>SUM(K58:K66)</f>
        <v>3017.7</v>
      </c>
    </row>
    <row r="68" spans="1:11" ht="13.5" thickBot="1">
      <c r="A68" s="141"/>
      <c r="B68" s="141"/>
      <c r="C68" s="141"/>
      <c r="D68" s="141"/>
      <c r="E68" s="380" t="s">
        <v>30</v>
      </c>
      <c r="F68" s="381"/>
      <c r="G68" s="381"/>
      <c r="H68" s="137"/>
      <c r="I68" s="137"/>
      <c r="J68" s="140"/>
      <c r="K68" s="135">
        <f>MROUND(K67,10)</f>
        <v>3020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9000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SUM([10]muerto!$D$55:$D$57)</f>
        <v>0.35</v>
      </c>
      <c r="I71" s="157"/>
      <c r="J71" s="1"/>
      <c r="K71" s="216">
        <f>J70*H71</f>
        <v>3150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12150</v>
      </c>
      <c r="K72" s="613"/>
    </row>
  </sheetData>
  <mergeCells count="67"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  <mergeCell ref="A50:F50"/>
    <mergeCell ref="A51:F51"/>
    <mergeCell ref="A56:G57"/>
    <mergeCell ref="H56:H57"/>
    <mergeCell ref="I56:I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6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K5" sqref="K5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1.8'!D4:J4</f>
        <v>MUNICIPIO DE RIONEGRO</v>
      </c>
      <c r="E4" s="645"/>
      <c r="F4" s="645"/>
      <c r="G4" s="645"/>
      <c r="H4" s="645"/>
      <c r="I4" s="645"/>
      <c r="J4" s="646"/>
      <c r="K4" s="439">
        <f>+'UR 1.8'!K4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1.9</v>
      </c>
      <c r="C6" s="794"/>
      <c r="D6" s="112" t="s">
        <v>5</v>
      </c>
      <c r="E6" s="114"/>
      <c r="F6" s="115" t="str">
        <f>[10]muerto!B27</f>
        <v>Retiro de material sobrante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604" t="s">
        <v>11</v>
      </c>
      <c r="I9" s="604" t="s">
        <v>12</v>
      </c>
      <c r="J9" s="604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5"/>
      <c r="I10" s="605"/>
      <c r="J10" s="605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604" t="s">
        <v>11</v>
      </c>
      <c r="I27" s="604" t="s">
        <v>12</v>
      </c>
      <c r="J27" s="604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5"/>
      <c r="I28" s="605"/>
      <c r="J28" s="605"/>
      <c r="K28" s="605"/>
    </row>
    <row r="29" spans="1:11" ht="13.5" thickBot="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1</v>
      </c>
      <c r="J29" s="217">
        <v>500</v>
      </c>
      <c r="K29" s="129">
        <f>J29*I29</f>
        <v>500</v>
      </c>
    </row>
    <row r="30" spans="1:11">
      <c r="A30" s="690"/>
      <c r="B30" s="691"/>
      <c r="C30" s="691"/>
      <c r="D30" s="691"/>
      <c r="E30" s="691"/>
      <c r="F30" s="691"/>
      <c r="G30" s="692"/>
      <c r="H30" s="377"/>
      <c r="I30" s="373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/>
      <c r="I33" s="382"/>
      <c r="J33" s="217"/>
      <c r="K33" s="129"/>
    </row>
    <row r="34" spans="1:11">
      <c r="A34" s="690"/>
      <c r="B34" s="691"/>
      <c r="C34" s="691"/>
      <c r="D34" s="691"/>
      <c r="E34" s="691"/>
      <c r="F34" s="691"/>
      <c r="G34" s="692"/>
      <c r="H34" s="377"/>
      <c r="I34" s="382"/>
      <c r="J34" s="217"/>
      <c r="K34" s="129"/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654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655</v>
      </c>
      <c r="B42" s="649"/>
      <c r="C42" s="649"/>
      <c r="D42" s="649"/>
      <c r="E42" s="649"/>
      <c r="F42" s="650"/>
      <c r="G42" s="222">
        <v>1</v>
      </c>
      <c r="H42" s="221">
        <v>20</v>
      </c>
      <c r="I42" s="220">
        <v>1</v>
      </c>
      <c r="J42" s="217">
        <v>20000</v>
      </c>
      <c r="K42" s="225">
        <f>+I42*J42</f>
        <v>20000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20000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20000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604" t="s">
        <v>11</v>
      </c>
      <c r="I56" s="604" t="s">
        <v>27</v>
      </c>
      <c r="J56" s="604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5"/>
      <c r="I57" s="605"/>
      <c r="J57" s="605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377"/>
      <c r="I58" s="382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ref="H59:H67" si="7">IF(A59="","",VLOOKUP(A59,M.OBRA1,2,FALSE))</f>
        <v>HH</v>
      </c>
      <c r="I59" s="382">
        <v>0.8</v>
      </c>
      <c r="J59" s="217">
        <f t="shared" ref="J59:J67" si="8">IF(A59="","",VLOOKUP(A59,M.OBRA1,3,FALSE))</f>
        <v>4311</v>
      </c>
      <c r="K59" s="225">
        <f t="shared" ref="K59:K67" si="9">IF(A59="","",I59*J59)</f>
        <v>3448.8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377" t="str">
        <f>IF(A60="","",VLOOKUP(A60,M.OBRA1,2,FALSE))</f>
        <v>HH</v>
      </c>
      <c r="I60" s="382">
        <f>+I59</f>
        <v>0.8</v>
      </c>
      <c r="J60" s="217">
        <f>IF(A60="","",VLOOKUP(A60,M.OBRA1,3,FALSE))</f>
        <v>4311</v>
      </c>
      <c r="K60" s="225">
        <f>IF(A60="","",I60*J60)</f>
        <v>3448.8</v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7"/>
        <v/>
      </c>
      <c r="I61" s="382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7"/>
        <v/>
      </c>
      <c r="I62" s="382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7"/>
        <v/>
      </c>
      <c r="I63" s="382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7"/>
        <v/>
      </c>
      <c r="I64" s="382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7"/>
        <v/>
      </c>
      <c r="I65" s="382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7"/>
        <v/>
      </c>
      <c r="I66" s="382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7"/>
        <v/>
      </c>
      <c r="I67" s="374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6897.6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6900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27400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9590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36990</v>
      </c>
      <c r="K73" s="613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B7" sqref="B7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1.9'!D4:J4</f>
        <v>MUNICIPIO DE RIONEGRO</v>
      </c>
      <c r="E4" s="645"/>
      <c r="F4" s="645"/>
      <c r="G4" s="645"/>
      <c r="H4" s="645"/>
      <c r="I4" s="645"/>
      <c r="J4" s="646"/>
      <c r="K4" s="439">
        <f>+'UR 1.9'!K4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2.1</v>
      </c>
      <c r="C6" s="794"/>
      <c r="D6" s="112" t="s">
        <v>5</v>
      </c>
      <c r="E6" s="114"/>
      <c r="F6" s="182" t="str">
        <f>+[10]muerto!B22</f>
        <v>Excavacion en tierra h= 0,00 a 2,50 m  inc  acarreo libre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>IF(A11="","",VLOOKUP(A11,MATERIALES1,2,FALSE))</f>
        <v/>
      </c>
      <c r="I11" s="373"/>
      <c r="J11" s="217" t="str">
        <f t="shared" ref="J11:J20" si="0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1">IF(A12="","",VLOOKUP(A12,MATERIALES1,2,FALSE))</f>
        <v/>
      </c>
      <c r="I12" s="382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1"/>
        <v/>
      </c>
      <c r="I13" s="382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1"/>
        <v/>
      </c>
      <c r="I14" s="382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1"/>
        <v/>
      </c>
      <c r="I15" s="382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1"/>
        <v/>
      </c>
      <c r="I16" s="382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1"/>
        <v/>
      </c>
      <c r="I17" s="382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1"/>
        <v/>
      </c>
      <c r="I18" s="382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1"/>
        <v/>
      </c>
      <c r="I19" s="382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1"/>
        <v/>
      </c>
      <c r="I20" s="374"/>
      <c r="J20" s="219" t="str">
        <f t="shared" si="0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77" t="str">
        <f t="shared" si="3"/>
        <v>HOR</v>
      </c>
      <c r="I30" s="382">
        <v>0.15</v>
      </c>
      <c r="J30" s="217">
        <f t="shared" si="4"/>
        <v>71210</v>
      </c>
      <c r="K30" s="129">
        <f t="shared" ref="K30:K35" si="5">IF(A30="","",I30*J30)</f>
        <v>10681.5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13181.5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13180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e">
        <f>G42*H42</f>
        <v>#VALUE!</v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23530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8235.5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31765.5</v>
      </c>
      <c r="K73" s="613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1.6</v>
      </c>
      <c r="C6" s="794"/>
      <c r="D6" s="112" t="s">
        <v>5</v>
      </c>
      <c r="E6" s="114"/>
      <c r="F6" s="115" t="s">
        <v>112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112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31">
        <v>1</v>
      </c>
      <c r="J11" s="217">
        <f>IF(A11="","",VLOOKUP(A11,MATERIALES1,3,FALSE))</f>
        <v>387271.5</v>
      </c>
      <c r="K11" s="129">
        <f>IF(A11="","",I11*J11)</f>
        <v>387271.5</v>
      </c>
    </row>
    <row r="12" spans="1:11">
      <c r="A12" s="699"/>
      <c r="B12" s="700"/>
      <c r="C12" s="700"/>
      <c r="D12" s="700"/>
      <c r="E12" s="700"/>
      <c r="F12" s="700"/>
      <c r="G12" s="701"/>
      <c r="H12" s="103"/>
      <c r="I12" s="131"/>
      <c r="J12" s="217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ref="H13:H20" si="0">IF(A13="","",VLOOKUP(A13,MATERIALES1,2,FALSE))</f>
        <v/>
      </c>
      <c r="I13" s="131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387271.5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19363.575000000001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406635.07500000001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406640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78">
        <v>1</v>
      </c>
      <c r="J29" s="217">
        <f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ref="H30:H35" si="3">IF(A30="","",VLOOKUP(A30,EQUIPOS1,2,FALSE))</f>
        <v/>
      </c>
      <c r="I30" s="131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/>
      <c r="I58" s="131"/>
      <c r="J58" s="217"/>
      <c r="K58" s="225"/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ref="H59:H67" si="10">IF(A59="","",VLOOKUP(A59,M.OBRA1,2,FALSE))</f>
        <v/>
      </c>
      <c r="I59" s="131"/>
      <c r="J59" s="217" t="str">
        <f t="shared" ref="J59:J67" si="11">IF(A59="","",VLOOKUP(A59,M.OBRA1,3,FALSE))</f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409140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2.1'!D4:J4</f>
        <v>MUNICIPIO DE RIONEGRO</v>
      </c>
      <c r="E4" s="645"/>
      <c r="F4" s="645"/>
      <c r="G4" s="645"/>
      <c r="H4" s="645"/>
      <c r="I4" s="645"/>
      <c r="J4" s="646"/>
      <c r="K4" s="439">
        <f>+'UR 2.1'!K4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2.2000000000000002</v>
      </c>
      <c r="C6" s="794"/>
      <c r="D6" s="112" t="s">
        <v>5</v>
      </c>
      <c r="E6" s="114"/>
      <c r="F6" s="384" t="s">
        <v>676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>IF(A11="","",VLOOKUP(A11,MATERIALES1,2,FALSE))</f>
        <v/>
      </c>
      <c r="I11" s="373"/>
      <c r="J11" s="217" t="str">
        <f t="shared" ref="J11:J20" si="0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1">IF(A12="","",VLOOKUP(A12,MATERIALES1,2,FALSE))</f>
        <v/>
      </c>
      <c r="I12" s="382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1"/>
        <v/>
      </c>
      <c r="I13" s="382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1"/>
        <v/>
      </c>
      <c r="I14" s="382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1"/>
        <v/>
      </c>
      <c r="I15" s="382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1"/>
        <v/>
      </c>
      <c r="I16" s="382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1"/>
        <v/>
      </c>
      <c r="I17" s="382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1"/>
        <v/>
      </c>
      <c r="I18" s="382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1"/>
        <v/>
      </c>
      <c r="I19" s="382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1"/>
        <v/>
      </c>
      <c r="I20" s="374"/>
      <c r="J20" s="219" t="str">
        <f t="shared" si="0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77" t="str">
        <f t="shared" si="3"/>
        <v>HOR</v>
      </c>
      <c r="I30" s="382">
        <v>0.3</v>
      </c>
      <c r="J30" s="217">
        <f t="shared" si="4"/>
        <v>71210</v>
      </c>
      <c r="K30" s="129">
        <f t="shared" ref="K30:K35" si="5">IF(A30="","",I30*J30)</f>
        <v>21363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23863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23860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34210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11973.5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46183.5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2.2'!D4:J4</f>
        <v>MUNICIPIO DE RIONEGRO</v>
      </c>
      <c r="E4" s="645"/>
      <c r="F4" s="645"/>
      <c r="G4" s="645"/>
      <c r="H4" s="645"/>
      <c r="I4" s="645"/>
      <c r="J4" s="646"/>
      <c r="K4" s="439">
        <f>+'UR 2.2'!K4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2.2999999999999998</v>
      </c>
      <c r="C6" s="794"/>
      <c r="D6" s="112" t="s">
        <v>5</v>
      </c>
      <c r="E6" s="114"/>
      <c r="F6" s="115" t="str">
        <f>+Resumen!B204</f>
        <v>Conformacion y compactacion de relleno en material comun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77" t="str">
        <f t="shared" si="3"/>
        <v>DIA</v>
      </c>
      <c r="I30" s="38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77" t="str">
        <f>IF(A58="","",VLOOKUP(A58,M.OBRA1,2,FALSE))</f>
        <v>HH</v>
      </c>
      <c r="I58" s="38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77"/>
      <c r="I59" s="38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ref="H60:H67" si="10">IF(A60="","",VLOOKUP(A60,M.OBRA1,2,FALSE))</f>
        <v/>
      </c>
      <c r="I60" s="38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6650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25650</v>
      </c>
      <c r="K73" s="613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58:A67 B59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str">
        <f>+'UR 2.3'!D4:J4</f>
        <v>MUNICIPIO DE RIONEGRO</v>
      </c>
      <c r="E4" s="645"/>
      <c r="F4" s="645"/>
      <c r="G4" s="645"/>
      <c r="H4" s="645"/>
      <c r="I4" s="645"/>
      <c r="J4" s="646"/>
      <c r="K4" s="439">
        <f>+'UR 2.3'!K4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2.4</v>
      </c>
      <c r="C6" s="794"/>
      <c r="D6" s="112" t="s">
        <v>5</v>
      </c>
      <c r="E6" s="114"/>
      <c r="F6" s="115" t="str">
        <f>+Resumen!B205</f>
        <v>suministro, Conformacion y compactacion de  relleno en material seleccionado</v>
      </c>
      <c r="G6" s="114"/>
      <c r="H6" s="114"/>
      <c r="I6" s="114"/>
      <c r="J6" s="116"/>
      <c r="K6" s="180" t="str">
        <f>+Resumen!C205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736</v>
      </c>
      <c r="B11" s="697"/>
      <c r="C11" s="697"/>
      <c r="D11" s="697"/>
      <c r="E11" s="697"/>
      <c r="F11" s="697"/>
      <c r="G11" s="698"/>
      <c r="H11" s="377" t="s">
        <v>99</v>
      </c>
      <c r="I11" s="373">
        <v>1</v>
      </c>
      <c r="J11" s="217">
        <v>35000</v>
      </c>
      <c r="K11" s="129">
        <f>IF(A11="","",I11*J11)</f>
        <v>35000</v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/>
      </c>
      <c r="I12" s="38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35000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0.3</v>
      </c>
      <c r="J22" s="139"/>
      <c r="K22" s="135">
        <f>K21*I22</f>
        <v>10500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45500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45500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77" t="str">
        <f t="shared" si="3"/>
        <v>DIA</v>
      </c>
      <c r="I30" s="38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77" t="str">
        <f>IF(A58="","",VLOOKUP(A58,M.OBRA1,2,FALSE))</f>
        <v>HH</v>
      </c>
      <c r="I58" s="38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77"/>
      <c r="I59" s="38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ref="H60:H67" si="10">IF(A60="","",VLOOKUP(A60,M.OBRA1,2,FALSE))</f>
        <v/>
      </c>
      <c r="I60" s="38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64500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22575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87075</v>
      </c>
      <c r="K73" s="613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A67 B59:G6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P41" sqref="P41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631"/>
      <c r="C1" s="632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633"/>
      <c r="B2" s="634"/>
      <c r="C2" s="635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633"/>
      <c r="B3" s="634"/>
      <c r="C3" s="635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636"/>
      <c r="B4" s="637"/>
      <c r="C4" s="638"/>
      <c r="D4" s="644" t="str">
        <f>+'UR 2.4'!D4:J4</f>
        <v>MUNICIPIO DE RIONEGRO</v>
      </c>
      <c r="E4" s="645"/>
      <c r="F4" s="645"/>
      <c r="G4" s="645"/>
      <c r="H4" s="645"/>
      <c r="I4" s="645"/>
      <c r="J4" s="646"/>
      <c r="K4" s="439">
        <f>+'UR 2.4'!K4</f>
        <v>2013</v>
      </c>
    </row>
    <row r="5" spans="1:11" ht="13.5" thickBot="1">
      <c r="A5" s="647"/>
      <c r="B5" s="626"/>
      <c r="C5" s="624"/>
      <c r="D5" s="624"/>
      <c r="E5" s="624"/>
      <c r="F5" s="624"/>
      <c r="G5" s="625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2.5</v>
      </c>
      <c r="C6" s="869"/>
      <c r="D6" s="112" t="s">
        <v>5</v>
      </c>
      <c r="E6" s="114"/>
      <c r="F6" s="115" t="str">
        <f>+Resumen!B206</f>
        <v>Relleno en arena para tuberia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604" t="s">
        <v>11</v>
      </c>
      <c r="I9" s="604" t="s">
        <v>12</v>
      </c>
      <c r="J9" s="604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5"/>
      <c r="I10" s="605"/>
      <c r="J10" s="605"/>
      <c r="K10" s="605"/>
    </row>
    <row r="11" spans="1:11">
      <c r="A11" s="696" t="s">
        <v>208</v>
      </c>
      <c r="B11" s="697"/>
      <c r="C11" s="697"/>
      <c r="D11" s="697"/>
      <c r="E11" s="697"/>
      <c r="F11" s="697"/>
      <c r="G11" s="698"/>
      <c r="H11" s="377" t="s">
        <v>99</v>
      </c>
      <c r="I11" s="373">
        <v>1.25</v>
      </c>
      <c r="J11" s="217">
        <v>45000</v>
      </c>
      <c r="K11" s="129">
        <f>IF(A11="","",I11*J11)</f>
        <v>56250</v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/>
      </c>
      <c r="I12" s="38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56250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2812.5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59062.5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59060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604" t="s">
        <v>11</v>
      </c>
      <c r="I27" s="604" t="s">
        <v>12</v>
      </c>
      <c r="J27" s="604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5"/>
      <c r="I28" s="605"/>
      <c r="J28" s="605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377" t="str">
        <f t="shared" si="3"/>
        <v>DIA</v>
      </c>
      <c r="I30" s="382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604" t="s">
        <v>11</v>
      </c>
      <c r="I56" s="604" t="s">
        <v>27</v>
      </c>
      <c r="J56" s="604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5"/>
      <c r="I57" s="605"/>
      <c r="J57" s="605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377" t="str">
        <f>IF(A58="","",VLOOKUP(A58,M.OBRA1,2,FALSE))</f>
        <v>HH</v>
      </c>
      <c r="I58" s="382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377"/>
      <c r="I59" s="382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ref="H60:H67" si="10">IF(A60="","",VLOOKUP(A60,M.OBRA1,2,FALSE))</f>
        <v/>
      </c>
      <c r="I60" s="382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78060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27321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105381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A67 IW58:IW67 SS58:SS67 ACO58:ACO67 AMK58:AMK67 AWG58:AWG67 BGC58:BGC67 BPY58:BPY67 BZU58:BZU67 CJQ58:CJQ67 CTM58:CTM67 DDI58:DDI67 DNE58:DNE67 DXA58:DXA67 EGW58:EGW67 EQS58:EQS67 FAO58:FAO67 FKK58:FKK67 FUG58:FUG67 GEC58:GEC67 GNY58:GNY67 GXU58:GXU67 HHQ58:HHQ67 HRM58:HRM67 IBI58:IBI67 ILE58:ILE67 IVA58:IVA67 JEW58:JEW67 JOS58:JOS67 JYO58:JYO67 KIK58:KIK67 KSG58:KSG67 LCC58:LCC67 LLY58:LLY67 LVU58:LVU67 MFQ58:MFQ67 MPM58:MPM67 MZI58:MZI67 NJE58:NJE67 NTA58:NTA67 OCW58:OCW67 OMS58:OMS67 OWO58:OWO67 PGK58:PGK67 PQG58:PQG67 QAC58:QAC67 QJY58:QJY67 QTU58:QTU67 RDQ58:RDQ67 RNM58:RNM67 RXI58:RXI67 SHE58:SHE67 SRA58:SRA67 TAW58:TAW67 TKS58:TKS67 TUO58:TUO67 UEK58:UEK67 UOG58:UOG67 UYC58:UYC67 VHY58:VHY67 VRU58:VRU67 WBQ58:WBQ67 WLM58:WLM67 WVI58:WVI67 A65594:A65603 IW65594:IW65603 SS65594:SS65603 ACO65594:ACO65603 AMK65594:AMK65603 AWG65594:AWG65603 BGC65594:BGC65603 BPY65594:BPY65603 BZU65594:BZU65603 CJQ65594:CJQ65603 CTM65594:CTM65603 DDI65594:DDI65603 DNE65594:DNE65603 DXA65594:DXA65603 EGW65594:EGW65603 EQS65594:EQS65603 FAO65594:FAO65603 FKK65594:FKK65603 FUG65594:FUG65603 GEC65594:GEC65603 GNY65594:GNY65603 GXU65594:GXU65603 HHQ65594:HHQ65603 HRM65594:HRM65603 IBI65594:IBI65603 ILE65594:ILE65603 IVA65594:IVA65603 JEW65594:JEW65603 JOS65594:JOS65603 JYO65594:JYO65603 KIK65594:KIK65603 KSG65594:KSG65603 LCC65594:LCC65603 LLY65594:LLY65603 LVU65594:LVU65603 MFQ65594:MFQ65603 MPM65594:MPM65603 MZI65594:MZI65603 NJE65594:NJE65603 NTA65594:NTA65603 OCW65594:OCW65603 OMS65594:OMS65603 OWO65594:OWO65603 PGK65594:PGK65603 PQG65594:PQG65603 QAC65594:QAC65603 QJY65594:QJY65603 QTU65594:QTU65603 RDQ65594:RDQ65603 RNM65594:RNM65603 RXI65594:RXI65603 SHE65594:SHE65603 SRA65594:SRA65603 TAW65594:TAW65603 TKS65594:TKS65603 TUO65594:TUO65603 UEK65594:UEK65603 UOG65594:UOG65603 UYC65594:UYC65603 VHY65594:VHY65603 VRU65594:VRU65603 WBQ65594:WBQ65603 WLM65594:WLM65603 WVI65594:WVI65603 A131130:A131139 IW131130:IW131139 SS131130:SS131139 ACO131130:ACO131139 AMK131130:AMK131139 AWG131130:AWG131139 BGC131130:BGC131139 BPY131130:BPY131139 BZU131130:BZU131139 CJQ131130:CJQ131139 CTM131130:CTM131139 DDI131130:DDI131139 DNE131130:DNE131139 DXA131130:DXA131139 EGW131130:EGW131139 EQS131130:EQS131139 FAO131130:FAO131139 FKK131130:FKK131139 FUG131130:FUG131139 GEC131130:GEC131139 GNY131130:GNY131139 GXU131130:GXU131139 HHQ131130:HHQ131139 HRM131130:HRM131139 IBI131130:IBI131139 ILE131130:ILE131139 IVA131130:IVA131139 JEW131130:JEW131139 JOS131130:JOS131139 JYO131130:JYO131139 KIK131130:KIK131139 KSG131130:KSG131139 LCC131130:LCC131139 LLY131130:LLY131139 LVU131130:LVU131139 MFQ131130:MFQ131139 MPM131130:MPM131139 MZI131130:MZI131139 NJE131130:NJE131139 NTA131130:NTA131139 OCW131130:OCW131139 OMS131130:OMS131139 OWO131130:OWO131139 PGK131130:PGK131139 PQG131130:PQG131139 QAC131130:QAC131139 QJY131130:QJY131139 QTU131130:QTU131139 RDQ131130:RDQ131139 RNM131130:RNM131139 RXI131130:RXI131139 SHE131130:SHE131139 SRA131130:SRA131139 TAW131130:TAW131139 TKS131130:TKS131139 TUO131130:TUO131139 UEK131130:UEK131139 UOG131130:UOG131139 UYC131130:UYC131139 VHY131130:VHY131139 VRU131130:VRU131139 WBQ131130:WBQ131139 WLM131130:WLM131139 WVI131130:WVI131139 A196666:A196675 IW196666:IW196675 SS196666:SS196675 ACO196666:ACO196675 AMK196666:AMK196675 AWG196666:AWG196675 BGC196666:BGC196675 BPY196666:BPY196675 BZU196666:BZU196675 CJQ196666:CJQ196675 CTM196666:CTM196675 DDI196666:DDI196675 DNE196666:DNE196675 DXA196666:DXA196675 EGW196666:EGW196675 EQS196666:EQS196675 FAO196666:FAO196675 FKK196666:FKK196675 FUG196666:FUG196675 GEC196666:GEC196675 GNY196666:GNY196675 GXU196666:GXU196675 HHQ196666:HHQ196675 HRM196666:HRM196675 IBI196666:IBI196675 ILE196666:ILE196675 IVA196666:IVA196675 JEW196666:JEW196675 JOS196666:JOS196675 JYO196666:JYO196675 KIK196666:KIK196675 KSG196666:KSG196675 LCC196666:LCC196675 LLY196666:LLY196675 LVU196666:LVU196675 MFQ196666:MFQ196675 MPM196666:MPM196675 MZI196666:MZI196675 NJE196666:NJE196675 NTA196666:NTA196675 OCW196666:OCW196675 OMS196666:OMS196675 OWO196666:OWO196675 PGK196666:PGK196675 PQG196666:PQG196675 QAC196666:QAC196675 QJY196666:QJY196675 QTU196666:QTU196675 RDQ196666:RDQ196675 RNM196666:RNM196675 RXI196666:RXI196675 SHE196666:SHE196675 SRA196666:SRA196675 TAW196666:TAW196675 TKS196666:TKS196675 TUO196666:TUO196675 UEK196666:UEK196675 UOG196666:UOG196675 UYC196666:UYC196675 VHY196666:VHY196675 VRU196666:VRU196675 WBQ196666:WBQ196675 WLM196666:WLM196675 WVI196666:WVI196675 A262202:A262211 IW262202:IW262211 SS262202:SS262211 ACO262202:ACO262211 AMK262202:AMK262211 AWG262202:AWG262211 BGC262202:BGC262211 BPY262202:BPY262211 BZU262202:BZU262211 CJQ262202:CJQ262211 CTM262202:CTM262211 DDI262202:DDI262211 DNE262202:DNE262211 DXA262202:DXA262211 EGW262202:EGW262211 EQS262202:EQS262211 FAO262202:FAO262211 FKK262202:FKK262211 FUG262202:FUG262211 GEC262202:GEC262211 GNY262202:GNY262211 GXU262202:GXU262211 HHQ262202:HHQ262211 HRM262202:HRM262211 IBI262202:IBI262211 ILE262202:ILE262211 IVA262202:IVA262211 JEW262202:JEW262211 JOS262202:JOS262211 JYO262202:JYO262211 KIK262202:KIK262211 KSG262202:KSG262211 LCC262202:LCC262211 LLY262202:LLY262211 LVU262202:LVU262211 MFQ262202:MFQ262211 MPM262202:MPM262211 MZI262202:MZI262211 NJE262202:NJE262211 NTA262202:NTA262211 OCW262202:OCW262211 OMS262202:OMS262211 OWO262202:OWO262211 PGK262202:PGK262211 PQG262202:PQG262211 QAC262202:QAC262211 QJY262202:QJY262211 QTU262202:QTU262211 RDQ262202:RDQ262211 RNM262202:RNM262211 RXI262202:RXI262211 SHE262202:SHE262211 SRA262202:SRA262211 TAW262202:TAW262211 TKS262202:TKS262211 TUO262202:TUO262211 UEK262202:UEK262211 UOG262202:UOG262211 UYC262202:UYC262211 VHY262202:VHY262211 VRU262202:VRU262211 WBQ262202:WBQ262211 WLM262202:WLM262211 WVI262202:WVI262211 A327738:A327747 IW327738:IW327747 SS327738:SS327747 ACO327738:ACO327747 AMK327738:AMK327747 AWG327738:AWG327747 BGC327738:BGC327747 BPY327738:BPY327747 BZU327738:BZU327747 CJQ327738:CJQ327747 CTM327738:CTM327747 DDI327738:DDI327747 DNE327738:DNE327747 DXA327738:DXA327747 EGW327738:EGW327747 EQS327738:EQS327747 FAO327738:FAO327747 FKK327738:FKK327747 FUG327738:FUG327747 GEC327738:GEC327747 GNY327738:GNY327747 GXU327738:GXU327747 HHQ327738:HHQ327747 HRM327738:HRM327747 IBI327738:IBI327747 ILE327738:ILE327747 IVA327738:IVA327747 JEW327738:JEW327747 JOS327738:JOS327747 JYO327738:JYO327747 KIK327738:KIK327747 KSG327738:KSG327747 LCC327738:LCC327747 LLY327738:LLY327747 LVU327738:LVU327747 MFQ327738:MFQ327747 MPM327738:MPM327747 MZI327738:MZI327747 NJE327738:NJE327747 NTA327738:NTA327747 OCW327738:OCW327747 OMS327738:OMS327747 OWO327738:OWO327747 PGK327738:PGK327747 PQG327738:PQG327747 QAC327738:QAC327747 QJY327738:QJY327747 QTU327738:QTU327747 RDQ327738:RDQ327747 RNM327738:RNM327747 RXI327738:RXI327747 SHE327738:SHE327747 SRA327738:SRA327747 TAW327738:TAW327747 TKS327738:TKS327747 TUO327738:TUO327747 UEK327738:UEK327747 UOG327738:UOG327747 UYC327738:UYC327747 VHY327738:VHY327747 VRU327738:VRU327747 WBQ327738:WBQ327747 WLM327738:WLM327747 WVI327738:WVI327747 A393274:A393283 IW393274:IW393283 SS393274:SS393283 ACO393274:ACO393283 AMK393274:AMK393283 AWG393274:AWG393283 BGC393274:BGC393283 BPY393274:BPY393283 BZU393274:BZU393283 CJQ393274:CJQ393283 CTM393274:CTM393283 DDI393274:DDI393283 DNE393274:DNE393283 DXA393274:DXA393283 EGW393274:EGW393283 EQS393274:EQS393283 FAO393274:FAO393283 FKK393274:FKK393283 FUG393274:FUG393283 GEC393274:GEC393283 GNY393274:GNY393283 GXU393274:GXU393283 HHQ393274:HHQ393283 HRM393274:HRM393283 IBI393274:IBI393283 ILE393274:ILE393283 IVA393274:IVA393283 JEW393274:JEW393283 JOS393274:JOS393283 JYO393274:JYO393283 KIK393274:KIK393283 KSG393274:KSG393283 LCC393274:LCC393283 LLY393274:LLY393283 LVU393274:LVU393283 MFQ393274:MFQ393283 MPM393274:MPM393283 MZI393274:MZI393283 NJE393274:NJE393283 NTA393274:NTA393283 OCW393274:OCW393283 OMS393274:OMS393283 OWO393274:OWO393283 PGK393274:PGK393283 PQG393274:PQG393283 QAC393274:QAC393283 QJY393274:QJY393283 QTU393274:QTU393283 RDQ393274:RDQ393283 RNM393274:RNM393283 RXI393274:RXI393283 SHE393274:SHE393283 SRA393274:SRA393283 TAW393274:TAW393283 TKS393274:TKS393283 TUO393274:TUO393283 UEK393274:UEK393283 UOG393274:UOG393283 UYC393274:UYC393283 VHY393274:VHY393283 VRU393274:VRU393283 WBQ393274:WBQ393283 WLM393274:WLM393283 WVI393274:WVI393283 A458810:A458819 IW458810:IW458819 SS458810:SS458819 ACO458810:ACO458819 AMK458810:AMK458819 AWG458810:AWG458819 BGC458810:BGC458819 BPY458810:BPY458819 BZU458810:BZU458819 CJQ458810:CJQ458819 CTM458810:CTM458819 DDI458810:DDI458819 DNE458810:DNE458819 DXA458810:DXA458819 EGW458810:EGW458819 EQS458810:EQS458819 FAO458810:FAO458819 FKK458810:FKK458819 FUG458810:FUG458819 GEC458810:GEC458819 GNY458810:GNY458819 GXU458810:GXU458819 HHQ458810:HHQ458819 HRM458810:HRM458819 IBI458810:IBI458819 ILE458810:ILE458819 IVA458810:IVA458819 JEW458810:JEW458819 JOS458810:JOS458819 JYO458810:JYO458819 KIK458810:KIK458819 KSG458810:KSG458819 LCC458810:LCC458819 LLY458810:LLY458819 LVU458810:LVU458819 MFQ458810:MFQ458819 MPM458810:MPM458819 MZI458810:MZI458819 NJE458810:NJE458819 NTA458810:NTA458819 OCW458810:OCW458819 OMS458810:OMS458819 OWO458810:OWO458819 PGK458810:PGK458819 PQG458810:PQG458819 QAC458810:QAC458819 QJY458810:QJY458819 QTU458810:QTU458819 RDQ458810:RDQ458819 RNM458810:RNM458819 RXI458810:RXI458819 SHE458810:SHE458819 SRA458810:SRA458819 TAW458810:TAW458819 TKS458810:TKS458819 TUO458810:TUO458819 UEK458810:UEK458819 UOG458810:UOG458819 UYC458810:UYC458819 VHY458810:VHY458819 VRU458810:VRU458819 WBQ458810:WBQ458819 WLM458810:WLM458819 WVI458810:WVI458819 A524346:A524355 IW524346:IW524355 SS524346:SS524355 ACO524346:ACO524355 AMK524346:AMK524355 AWG524346:AWG524355 BGC524346:BGC524355 BPY524346:BPY524355 BZU524346:BZU524355 CJQ524346:CJQ524355 CTM524346:CTM524355 DDI524346:DDI524355 DNE524346:DNE524355 DXA524346:DXA524355 EGW524346:EGW524355 EQS524346:EQS524355 FAO524346:FAO524355 FKK524346:FKK524355 FUG524346:FUG524355 GEC524346:GEC524355 GNY524346:GNY524355 GXU524346:GXU524355 HHQ524346:HHQ524355 HRM524346:HRM524355 IBI524346:IBI524355 ILE524346:ILE524355 IVA524346:IVA524355 JEW524346:JEW524355 JOS524346:JOS524355 JYO524346:JYO524355 KIK524346:KIK524355 KSG524346:KSG524355 LCC524346:LCC524355 LLY524346:LLY524355 LVU524346:LVU524355 MFQ524346:MFQ524355 MPM524346:MPM524355 MZI524346:MZI524355 NJE524346:NJE524355 NTA524346:NTA524355 OCW524346:OCW524355 OMS524346:OMS524355 OWO524346:OWO524355 PGK524346:PGK524355 PQG524346:PQG524355 QAC524346:QAC524355 QJY524346:QJY524355 QTU524346:QTU524355 RDQ524346:RDQ524355 RNM524346:RNM524355 RXI524346:RXI524355 SHE524346:SHE524355 SRA524346:SRA524355 TAW524346:TAW524355 TKS524346:TKS524355 TUO524346:TUO524355 UEK524346:UEK524355 UOG524346:UOG524355 UYC524346:UYC524355 VHY524346:VHY524355 VRU524346:VRU524355 WBQ524346:WBQ524355 WLM524346:WLM524355 WVI524346:WVI524355 A589882:A589891 IW589882:IW589891 SS589882:SS589891 ACO589882:ACO589891 AMK589882:AMK589891 AWG589882:AWG589891 BGC589882:BGC589891 BPY589882:BPY589891 BZU589882:BZU589891 CJQ589882:CJQ589891 CTM589882:CTM589891 DDI589882:DDI589891 DNE589882:DNE589891 DXA589882:DXA589891 EGW589882:EGW589891 EQS589882:EQS589891 FAO589882:FAO589891 FKK589882:FKK589891 FUG589882:FUG589891 GEC589882:GEC589891 GNY589882:GNY589891 GXU589882:GXU589891 HHQ589882:HHQ589891 HRM589882:HRM589891 IBI589882:IBI589891 ILE589882:ILE589891 IVA589882:IVA589891 JEW589882:JEW589891 JOS589882:JOS589891 JYO589882:JYO589891 KIK589882:KIK589891 KSG589882:KSG589891 LCC589882:LCC589891 LLY589882:LLY589891 LVU589882:LVU589891 MFQ589882:MFQ589891 MPM589882:MPM589891 MZI589882:MZI589891 NJE589882:NJE589891 NTA589882:NTA589891 OCW589882:OCW589891 OMS589882:OMS589891 OWO589882:OWO589891 PGK589882:PGK589891 PQG589882:PQG589891 QAC589882:QAC589891 QJY589882:QJY589891 QTU589882:QTU589891 RDQ589882:RDQ589891 RNM589882:RNM589891 RXI589882:RXI589891 SHE589882:SHE589891 SRA589882:SRA589891 TAW589882:TAW589891 TKS589882:TKS589891 TUO589882:TUO589891 UEK589882:UEK589891 UOG589882:UOG589891 UYC589882:UYC589891 VHY589882:VHY589891 VRU589882:VRU589891 WBQ589882:WBQ589891 WLM589882:WLM589891 WVI589882:WVI589891 A655418:A655427 IW655418:IW655427 SS655418:SS655427 ACO655418:ACO655427 AMK655418:AMK655427 AWG655418:AWG655427 BGC655418:BGC655427 BPY655418:BPY655427 BZU655418:BZU655427 CJQ655418:CJQ655427 CTM655418:CTM655427 DDI655418:DDI655427 DNE655418:DNE655427 DXA655418:DXA655427 EGW655418:EGW655427 EQS655418:EQS655427 FAO655418:FAO655427 FKK655418:FKK655427 FUG655418:FUG655427 GEC655418:GEC655427 GNY655418:GNY655427 GXU655418:GXU655427 HHQ655418:HHQ655427 HRM655418:HRM655427 IBI655418:IBI655427 ILE655418:ILE655427 IVA655418:IVA655427 JEW655418:JEW655427 JOS655418:JOS655427 JYO655418:JYO655427 KIK655418:KIK655427 KSG655418:KSG655427 LCC655418:LCC655427 LLY655418:LLY655427 LVU655418:LVU655427 MFQ655418:MFQ655427 MPM655418:MPM655427 MZI655418:MZI655427 NJE655418:NJE655427 NTA655418:NTA655427 OCW655418:OCW655427 OMS655418:OMS655427 OWO655418:OWO655427 PGK655418:PGK655427 PQG655418:PQG655427 QAC655418:QAC655427 QJY655418:QJY655427 QTU655418:QTU655427 RDQ655418:RDQ655427 RNM655418:RNM655427 RXI655418:RXI655427 SHE655418:SHE655427 SRA655418:SRA655427 TAW655418:TAW655427 TKS655418:TKS655427 TUO655418:TUO655427 UEK655418:UEK655427 UOG655418:UOG655427 UYC655418:UYC655427 VHY655418:VHY655427 VRU655418:VRU655427 WBQ655418:WBQ655427 WLM655418:WLM655427 WVI655418:WVI655427 A720954:A720963 IW720954:IW720963 SS720954:SS720963 ACO720954:ACO720963 AMK720954:AMK720963 AWG720954:AWG720963 BGC720954:BGC720963 BPY720954:BPY720963 BZU720954:BZU720963 CJQ720954:CJQ720963 CTM720954:CTM720963 DDI720954:DDI720963 DNE720954:DNE720963 DXA720954:DXA720963 EGW720954:EGW720963 EQS720954:EQS720963 FAO720954:FAO720963 FKK720954:FKK720963 FUG720954:FUG720963 GEC720954:GEC720963 GNY720954:GNY720963 GXU720954:GXU720963 HHQ720954:HHQ720963 HRM720954:HRM720963 IBI720954:IBI720963 ILE720954:ILE720963 IVA720954:IVA720963 JEW720954:JEW720963 JOS720954:JOS720963 JYO720954:JYO720963 KIK720954:KIK720963 KSG720954:KSG720963 LCC720954:LCC720963 LLY720954:LLY720963 LVU720954:LVU720963 MFQ720954:MFQ720963 MPM720954:MPM720963 MZI720954:MZI720963 NJE720954:NJE720963 NTA720954:NTA720963 OCW720954:OCW720963 OMS720954:OMS720963 OWO720954:OWO720963 PGK720954:PGK720963 PQG720954:PQG720963 QAC720954:QAC720963 QJY720954:QJY720963 QTU720954:QTU720963 RDQ720954:RDQ720963 RNM720954:RNM720963 RXI720954:RXI720963 SHE720954:SHE720963 SRA720954:SRA720963 TAW720954:TAW720963 TKS720954:TKS720963 TUO720954:TUO720963 UEK720954:UEK720963 UOG720954:UOG720963 UYC720954:UYC720963 VHY720954:VHY720963 VRU720954:VRU720963 WBQ720954:WBQ720963 WLM720954:WLM720963 WVI720954:WVI720963 A786490:A786499 IW786490:IW786499 SS786490:SS786499 ACO786490:ACO786499 AMK786490:AMK786499 AWG786490:AWG786499 BGC786490:BGC786499 BPY786490:BPY786499 BZU786490:BZU786499 CJQ786490:CJQ786499 CTM786490:CTM786499 DDI786490:DDI786499 DNE786490:DNE786499 DXA786490:DXA786499 EGW786490:EGW786499 EQS786490:EQS786499 FAO786490:FAO786499 FKK786490:FKK786499 FUG786490:FUG786499 GEC786490:GEC786499 GNY786490:GNY786499 GXU786490:GXU786499 HHQ786490:HHQ786499 HRM786490:HRM786499 IBI786490:IBI786499 ILE786490:ILE786499 IVA786490:IVA786499 JEW786490:JEW786499 JOS786490:JOS786499 JYO786490:JYO786499 KIK786490:KIK786499 KSG786490:KSG786499 LCC786490:LCC786499 LLY786490:LLY786499 LVU786490:LVU786499 MFQ786490:MFQ786499 MPM786490:MPM786499 MZI786490:MZI786499 NJE786490:NJE786499 NTA786490:NTA786499 OCW786490:OCW786499 OMS786490:OMS786499 OWO786490:OWO786499 PGK786490:PGK786499 PQG786490:PQG786499 QAC786490:QAC786499 QJY786490:QJY786499 QTU786490:QTU786499 RDQ786490:RDQ786499 RNM786490:RNM786499 RXI786490:RXI786499 SHE786490:SHE786499 SRA786490:SRA786499 TAW786490:TAW786499 TKS786490:TKS786499 TUO786490:TUO786499 UEK786490:UEK786499 UOG786490:UOG786499 UYC786490:UYC786499 VHY786490:VHY786499 VRU786490:VRU786499 WBQ786490:WBQ786499 WLM786490:WLM786499 WVI786490:WVI786499 A852026:A852035 IW852026:IW852035 SS852026:SS852035 ACO852026:ACO852035 AMK852026:AMK852035 AWG852026:AWG852035 BGC852026:BGC852035 BPY852026:BPY852035 BZU852026:BZU852035 CJQ852026:CJQ852035 CTM852026:CTM852035 DDI852026:DDI852035 DNE852026:DNE852035 DXA852026:DXA852035 EGW852026:EGW852035 EQS852026:EQS852035 FAO852026:FAO852035 FKK852026:FKK852035 FUG852026:FUG852035 GEC852026:GEC852035 GNY852026:GNY852035 GXU852026:GXU852035 HHQ852026:HHQ852035 HRM852026:HRM852035 IBI852026:IBI852035 ILE852026:ILE852035 IVA852026:IVA852035 JEW852026:JEW852035 JOS852026:JOS852035 JYO852026:JYO852035 KIK852026:KIK852035 KSG852026:KSG852035 LCC852026:LCC852035 LLY852026:LLY852035 LVU852026:LVU852035 MFQ852026:MFQ852035 MPM852026:MPM852035 MZI852026:MZI852035 NJE852026:NJE852035 NTA852026:NTA852035 OCW852026:OCW852035 OMS852026:OMS852035 OWO852026:OWO852035 PGK852026:PGK852035 PQG852026:PQG852035 QAC852026:QAC852035 QJY852026:QJY852035 QTU852026:QTU852035 RDQ852026:RDQ852035 RNM852026:RNM852035 RXI852026:RXI852035 SHE852026:SHE852035 SRA852026:SRA852035 TAW852026:TAW852035 TKS852026:TKS852035 TUO852026:TUO852035 UEK852026:UEK852035 UOG852026:UOG852035 UYC852026:UYC852035 VHY852026:VHY852035 VRU852026:VRU852035 WBQ852026:WBQ852035 WLM852026:WLM852035 WVI852026:WVI852035 A917562:A917571 IW917562:IW917571 SS917562:SS917571 ACO917562:ACO917571 AMK917562:AMK917571 AWG917562:AWG917571 BGC917562:BGC917571 BPY917562:BPY917571 BZU917562:BZU917571 CJQ917562:CJQ917571 CTM917562:CTM917571 DDI917562:DDI917571 DNE917562:DNE917571 DXA917562:DXA917571 EGW917562:EGW917571 EQS917562:EQS917571 FAO917562:FAO917571 FKK917562:FKK917571 FUG917562:FUG917571 GEC917562:GEC917571 GNY917562:GNY917571 GXU917562:GXU917571 HHQ917562:HHQ917571 HRM917562:HRM917571 IBI917562:IBI917571 ILE917562:ILE917571 IVA917562:IVA917571 JEW917562:JEW917571 JOS917562:JOS917571 JYO917562:JYO917571 KIK917562:KIK917571 KSG917562:KSG917571 LCC917562:LCC917571 LLY917562:LLY917571 LVU917562:LVU917571 MFQ917562:MFQ917571 MPM917562:MPM917571 MZI917562:MZI917571 NJE917562:NJE917571 NTA917562:NTA917571 OCW917562:OCW917571 OMS917562:OMS917571 OWO917562:OWO917571 PGK917562:PGK917571 PQG917562:PQG917571 QAC917562:QAC917571 QJY917562:QJY917571 QTU917562:QTU917571 RDQ917562:RDQ917571 RNM917562:RNM917571 RXI917562:RXI917571 SHE917562:SHE917571 SRA917562:SRA917571 TAW917562:TAW917571 TKS917562:TKS917571 TUO917562:TUO917571 UEK917562:UEK917571 UOG917562:UOG917571 UYC917562:UYC917571 VHY917562:VHY917571 VRU917562:VRU917571 WBQ917562:WBQ917571 WLM917562:WLM917571 WVI917562:WVI917571 A983098:A983107 IW983098:IW983107 SS983098:SS983107 ACO983098:ACO983107 AMK983098:AMK983107 AWG983098:AWG983107 BGC983098:BGC983107 BPY983098:BPY983107 BZU983098:BZU983107 CJQ983098:CJQ983107 CTM983098:CTM983107 DDI983098:DDI983107 DNE983098:DNE983107 DXA983098:DXA983107 EGW983098:EGW983107 EQS983098:EQS983107 FAO983098:FAO983107 FKK983098:FKK983107 FUG983098:FUG983107 GEC983098:GEC983107 GNY983098:GNY983107 GXU983098:GXU983107 HHQ983098:HHQ983107 HRM983098:HRM983107 IBI983098:IBI983107 ILE983098:ILE983107 IVA983098:IVA983107 JEW983098:JEW983107 JOS983098:JOS983107 JYO983098:JYO983107 KIK983098:KIK983107 KSG983098:KSG983107 LCC983098:LCC983107 LLY983098:LLY983107 LVU983098:LVU983107 MFQ983098:MFQ983107 MPM983098:MPM983107 MZI983098:MZI983107 NJE983098:NJE983107 NTA983098:NTA983107 OCW983098:OCW983107 OMS983098:OMS983107 OWO983098:OWO983107 PGK983098:PGK983107 PQG983098:PQG983107 QAC983098:QAC983107 QJY983098:QJY983107 QTU983098:QTU983107 RDQ983098:RDQ983107 RNM983098:RNM983107 RXI983098:RXI983107 SHE983098:SHE983107 SRA983098:SRA983107 TAW983098:TAW983107 TKS983098:TKS983107 TUO983098:TUO983107 UEK983098:UEK983107 UOG983098:UOG983107 UYC983098:UYC983107 VHY983098:VHY983107 VRU983098:VRU983107 WBQ983098:WBQ983107 WLM983098:WLM983107 WVI983098:WVI983107 B59:G67 IX59:JC67 ST59:SY67 ACP59:ACU67 AML59:AMQ67 AWH59:AWM67 BGD59:BGI67 BPZ59:BQE67 BZV59:CAA67 CJR59:CJW67 CTN59:CTS67 DDJ59:DDO67 DNF59:DNK67 DXB59:DXG67 EGX59:EHC67 EQT59:EQY67 FAP59:FAU67 FKL59:FKQ67 FUH59:FUM67 GED59:GEI67 GNZ59:GOE67 GXV59:GYA67 HHR59:HHW67 HRN59:HRS67 IBJ59:IBO67 ILF59:ILK67 IVB59:IVG67 JEX59:JFC67 JOT59:JOY67 JYP59:JYU67 KIL59:KIQ67 KSH59:KSM67 LCD59:LCI67 LLZ59:LME67 LVV59:LWA67 MFR59:MFW67 MPN59:MPS67 MZJ59:MZO67 NJF59:NJK67 NTB59:NTG67 OCX59:ODC67 OMT59:OMY67 OWP59:OWU67 PGL59:PGQ67 PQH59:PQM67 QAD59:QAI67 QJZ59:QKE67 QTV59:QUA67 RDR59:RDW67 RNN59:RNS67 RXJ59:RXO67 SHF59:SHK67 SRB59:SRG67 TAX59:TBC67 TKT59:TKY67 TUP59:TUU67 UEL59:UEQ67 UOH59:UOM67 UYD59:UYI67 VHZ59:VIE67 VRV59:VSA67 WBR59:WBW67 WLN59:WLS67 WVJ59:WVO67 B65595:G65603 IX65595:JC65603 ST65595:SY65603 ACP65595:ACU65603 AML65595:AMQ65603 AWH65595:AWM65603 BGD65595:BGI65603 BPZ65595:BQE65603 BZV65595:CAA65603 CJR65595:CJW65603 CTN65595:CTS65603 DDJ65595:DDO65603 DNF65595:DNK65603 DXB65595:DXG65603 EGX65595:EHC65603 EQT65595:EQY65603 FAP65595:FAU65603 FKL65595:FKQ65603 FUH65595:FUM65603 GED65595:GEI65603 GNZ65595:GOE65603 GXV65595:GYA65603 HHR65595:HHW65603 HRN65595:HRS65603 IBJ65595:IBO65603 ILF65595:ILK65603 IVB65595:IVG65603 JEX65595:JFC65603 JOT65595:JOY65603 JYP65595:JYU65603 KIL65595:KIQ65603 KSH65595:KSM65603 LCD65595:LCI65603 LLZ65595:LME65603 LVV65595:LWA65603 MFR65595:MFW65603 MPN65595:MPS65603 MZJ65595:MZO65603 NJF65595:NJK65603 NTB65595:NTG65603 OCX65595:ODC65603 OMT65595:OMY65603 OWP65595:OWU65603 PGL65595:PGQ65603 PQH65595:PQM65603 QAD65595:QAI65603 QJZ65595:QKE65603 QTV65595:QUA65603 RDR65595:RDW65603 RNN65595:RNS65603 RXJ65595:RXO65603 SHF65595:SHK65603 SRB65595:SRG65603 TAX65595:TBC65603 TKT65595:TKY65603 TUP65595:TUU65603 UEL65595:UEQ65603 UOH65595:UOM65603 UYD65595:UYI65603 VHZ65595:VIE65603 VRV65595:VSA65603 WBR65595:WBW65603 WLN65595:WLS65603 WVJ65595:WVO65603 B131131:G131139 IX131131:JC131139 ST131131:SY131139 ACP131131:ACU131139 AML131131:AMQ131139 AWH131131:AWM131139 BGD131131:BGI131139 BPZ131131:BQE131139 BZV131131:CAA131139 CJR131131:CJW131139 CTN131131:CTS131139 DDJ131131:DDO131139 DNF131131:DNK131139 DXB131131:DXG131139 EGX131131:EHC131139 EQT131131:EQY131139 FAP131131:FAU131139 FKL131131:FKQ131139 FUH131131:FUM131139 GED131131:GEI131139 GNZ131131:GOE131139 GXV131131:GYA131139 HHR131131:HHW131139 HRN131131:HRS131139 IBJ131131:IBO131139 ILF131131:ILK131139 IVB131131:IVG131139 JEX131131:JFC131139 JOT131131:JOY131139 JYP131131:JYU131139 KIL131131:KIQ131139 KSH131131:KSM131139 LCD131131:LCI131139 LLZ131131:LME131139 LVV131131:LWA131139 MFR131131:MFW131139 MPN131131:MPS131139 MZJ131131:MZO131139 NJF131131:NJK131139 NTB131131:NTG131139 OCX131131:ODC131139 OMT131131:OMY131139 OWP131131:OWU131139 PGL131131:PGQ131139 PQH131131:PQM131139 QAD131131:QAI131139 QJZ131131:QKE131139 QTV131131:QUA131139 RDR131131:RDW131139 RNN131131:RNS131139 RXJ131131:RXO131139 SHF131131:SHK131139 SRB131131:SRG131139 TAX131131:TBC131139 TKT131131:TKY131139 TUP131131:TUU131139 UEL131131:UEQ131139 UOH131131:UOM131139 UYD131131:UYI131139 VHZ131131:VIE131139 VRV131131:VSA131139 WBR131131:WBW131139 WLN131131:WLS131139 WVJ131131:WVO131139 B196667:G196675 IX196667:JC196675 ST196667:SY196675 ACP196667:ACU196675 AML196667:AMQ196675 AWH196667:AWM196675 BGD196667:BGI196675 BPZ196667:BQE196675 BZV196667:CAA196675 CJR196667:CJW196675 CTN196667:CTS196675 DDJ196667:DDO196675 DNF196667:DNK196675 DXB196667:DXG196675 EGX196667:EHC196675 EQT196667:EQY196675 FAP196667:FAU196675 FKL196667:FKQ196675 FUH196667:FUM196675 GED196667:GEI196675 GNZ196667:GOE196675 GXV196667:GYA196675 HHR196667:HHW196675 HRN196667:HRS196675 IBJ196667:IBO196675 ILF196667:ILK196675 IVB196667:IVG196675 JEX196667:JFC196675 JOT196667:JOY196675 JYP196667:JYU196675 KIL196667:KIQ196675 KSH196667:KSM196675 LCD196667:LCI196675 LLZ196667:LME196675 LVV196667:LWA196675 MFR196667:MFW196675 MPN196667:MPS196675 MZJ196667:MZO196675 NJF196667:NJK196675 NTB196667:NTG196675 OCX196667:ODC196675 OMT196667:OMY196675 OWP196667:OWU196675 PGL196667:PGQ196675 PQH196667:PQM196675 QAD196667:QAI196675 QJZ196667:QKE196675 QTV196667:QUA196675 RDR196667:RDW196675 RNN196667:RNS196675 RXJ196667:RXO196675 SHF196667:SHK196675 SRB196667:SRG196675 TAX196667:TBC196675 TKT196667:TKY196675 TUP196667:TUU196675 UEL196667:UEQ196675 UOH196667:UOM196675 UYD196667:UYI196675 VHZ196667:VIE196675 VRV196667:VSA196675 WBR196667:WBW196675 WLN196667:WLS196675 WVJ196667:WVO196675 B262203:G262211 IX262203:JC262211 ST262203:SY262211 ACP262203:ACU262211 AML262203:AMQ262211 AWH262203:AWM262211 BGD262203:BGI262211 BPZ262203:BQE262211 BZV262203:CAA262211 CJR262203:CJW262211 CTN262203:CTS262211 DDJ262203:DDO262211 DNF262203:DNK262211 DXB262203:DXG262211 EGX262203:EHC262211 EQT262203:EQY262211 FAP262203:FAU262211 FKL262203:FKQ262211 FUH262203:FUM262211 GED262203:GEI262211 GNZ262203:GOE262211 GXV262203:GYA262211 HHR262203:HHW262211 HRN262203:HRS262211 IBJ262203:IBO262211 ILF262203:ILK262211 IVB262203:IVG262211 JEX262203:JFC262211 JOT262203:JOY262211 JYP262203:JYU262211 KIL262203:KIQ262211 KSH262203:KSM262211 LCD262203:LCI262211 LLZ262203:LME262211 LVV262203:LWA262211 MFR262203:MFW262211 MPN262203:MPS262211 MZJ262203:MZO262211 NJF262203:NJK262211 NTB262203:NTG262211 OCX262203:ODC262211 OMT262203:OMY262211 OWP262203:OWU262211 PGL262203:PGQ262211 PQH262203:PQM262211 QAD262203:QAI262211 QJZ262203:QKE262211 QTV262203:QUA262211 RDR262203:RDW262211 RNN262203:RNS262211 RXJ262203:RXO262211 SHF262203:SHK262211 SRB262203:SRG262211 TAX262203:TBC262211 TKT262203:TKY262211 TUP262203:TUU262211 UEL262203:UEQ262211 UOH262203:UOM262211 UYD262203:UYI262211 VHZ262203:VIE262211 VRV262203:VSA262211 WBR262203:WBW262211 WLN262203:WLS262211 WVJ262203:WVO262211 B327739:G327747 IX327739:JC327747 ST327739:SY327747 ACP327739:ACU327747 AML327739:AMQ327747 AWH327739:AWM327747 BGD327739:BGI327747 BPZ327739:BQE327747 BZV327739:CAA327747 CJR327739:CJW327747 CTN327739:CTS327747 DDJ327739:DDO327747 DNF327739:DNK327747 DXB327739:DXG327747 EGX327739:EHC327747 EQT327739:EQY327747 FAP327739:FAU327747 FKL327739:FKQ327747 FUH327739:FUM327747 GED327739:GEI327747 GNZ327739:GOE327747 GXV327739:GYA327747 HHR327739:HHW327747 HRN327739:HRS327747 IBJ327739:IBO327747 ILF327739:ILK327747 IVB327739:IVG327747 JEX327739:JFC327747 JOT327739:JOY327747 JYP327739:JYU327747 KIL327739:KIQ327747 KSH327739:KSM327747 LCD327739:LCI327747 LLZ327739:LME327747 LVV327739:LWA327747 MFR327739:MFW327747 MPN327739:MPS327747 MZJ327739:MZO327747 NJF327739:NJK327747 NTB327739:NTG327747 OCX327739:ODC327747 OMT327739:OMY327747 OWP327739:OWU327747 PGL327739:PGQ327747 PQH327739:PQM327747 QAD327739:QAI327747 QJZ327739:QKE327747 QTV327739:QUA327747 RDR327739:RDW327747 RNN327739:RNS327747 RXJ327739:RXO327747 SHF327739:SHK327747 SRB327739:SRG327747 TAX327739:TBC327747 TKT327739:TKY327747 TUP327739:TUU327747 UEL327739:UEQ327747 UOH327739:UOM327747 UYD327739:UYI327747 VHZ327739:VIE327747 VRV327739:VSA327747 WBR327739:WBW327747 WLN327739:WLS327747 WVJ327739:WVO327747 B393275:G393283 IX393275:JC393283 ST393275:SY393283 ACP393275:ACU393283 AML393275:AMQ393283 AWH393275:AWM393283 BGD393275:BGI393283 BPZ393275:BQE393283 BZV393275:CAA393283 CJR393275:CJW393283 CTN393275:CTS393283 DDJ393275:DDO393283 DNF393275:DNK393283 DXB393275:DXG393283 EGX393275:EHC393283 EQT393275:EQY393283 FAP393275:FAU393283 FKL393275:FKQ393283 FUH393275:FUM393283 GED393275:GEI393283 GNZ393275:GOE393283 GXV393275:GYA393283 HHR393275:HHW393283 HRN393275:HRS393283 IBJ393275:IBO393283 ILF393275:ILK393283 IVB393275:IVG393283 JEX393275:JFC393283 JOT393275:JOY393283 JYP393275:JYU393283 KIL393275:KIQ393283 KSH393275:KSM393283 LCD393275:LCI393283 LLZ393275:LME393283 LVV393275:LWA393283 MFR393275:MFW393283 MPN393275:MPS393283 MZJ393275:MZO393283 NJF393275:NJK393283 NTB393275:NTG393283 OCX393275:ODC393283 OMT393275:OMY393283 OWP393275:OWU393283 PGL393275:PGQ393283 PQH393275:PQM393283 QAD393275:QAI393283 QJZ393275:QKE393283 QTV393275:QUA393283 RDR393275:RDW393283 RNN393275:RNS393283 RXJ393275:RXO393283 SHF393275:SHK393283 SRB393275:SRG393283 TAX393275:TBC393283 TKT393275:TKY393283 TUP393275:TUU393283 UEL393275:UEQ393283 UOH393275:UOM393283 UYD393275:UYI393283 VHZ393275:VIE393283 VRV393275:VSA393283 WBR393275:WBW393283 WLN393275:WLS393283 WVJ393275:WVO393283 B458811:G458819 IX458811:JC458819 ST458811:SY458819 ACP458811:ACU458819 AML458811:AMQ458819 AWH458811:AWM458819 BGD458811:BGI458819 BPZ458811:BQE458819 BZV458811:CAA458819 CJR458811:CJW458819 CTN458811:CTS458819 DDJ458811:DDO458819 DNF458811:DNK458819 DXB458811:DXG458819 EGX458811:EHC458819 EQT458811:EQY458819 FAP458811:FAU458819 FKL458811:FKQ458819 FUH458811:FUM458819 GED458811:GEI458819 GNZ458811:GOE458819 GXV458811:GYA458819 HHR458811:HHW458819 HRN458811:HRS458819 IBJ458811:IBO458819 ILF458811:ILK458819 IVB458811:IVG458819 JEX458811:JFC458819 JOT458811:JOY458819 JYP458811:JYU458819 KIL458811:KIQ458819 KSH458811:KSM458819 LCD458811:LCI458819 LLZ458811:LME458819 LVV458811:LWA458819 MFR458811:MFW458819 MPN458811:MPS458819 MZJ458811:MZO458819 NJF458811:NJK458819 NTB458811:NTG458819 OCX458811:ODC458819 OMT458811:OMY458819 OWP458811:OWU458819 PGL458811:PGQ458819 PQH458811:PQM458819 QAD458811:QAI458819 QJZ458811:QKE458819 QTV458811:QUA458819 RDR458811:RDW458819 RNN458811:RNS458819 RXJ458811:RXO458819 SHF458811:SHK458819 SRB458811:SRG458819 TAX458811:TBC458819 TKT458811:TKY458819 TUP458811:TUU458819 UEL458811:UEQ458819 UOH458811:UOM458819 UYD458811:UYI458819 VHZ458811:VIE458819 VRV458811:VSA458819 WBR458811:WBW458819 WLN458811:WLS458819 WVJ458811:WVO458819 B524347:G524355 IX524347:JC524355 ST524347:SY524355 ACP524347:ACU524355 AML524347:AMQ524355 AWH524347:AWM524355 BGD524347:BGI524355 BPZ524347:BQE524355 BZV524347:CAA524355 CJR524347:CJW524355 CTN524347:CTS524355 DDJ524347:DDO524355 DNF524347:DNK524355 DXB524347:DXG524355 EGX524347:EHC524355 EQT524347:EQY524355 FAP524347:FAU524355 FKL524347:FKQ524355 FUH524347:FUM524355 GED524347:GEI524355 GNZ524347:GOE524355 GXV524347:GYA524355 HHR524347:HHW524355 HRN524347:HRS524355 IBJ524347:IBO524355 ILF524347:ILK524355 IVB524347:IVG524355 JEX524347:JFC524355 JOT524347:JOY524355 JYP524347:JYU524355 KIL524347:KIQ524355 KSH524347:KSM524355 LCD524347:LCI524355 LLZ524347:LME524355 LVV524347:LWA524355 MFR524347:MFW524355 MPN524347:MPS524355 MZJ524347:MZO524355 NJF524347:NJK524355 NTB524347:NTG524355 OCX524347:ODC524355 OMT524347:OMY524355 OWP524347:OWU524355 PGL524347:PGQ524355 PQH524347:PQM524355 QAD524347:QAI524355 QJZ524347:QKE524355 QTV524347:QUA524355 RDR524347:RDW524355 RNN524347:RNS524355 RXJ524347:RXO524355 SHF524347:SHK524355 SRB524347:SRG524355 TAX524347:TBC524355 TKT524347:TKY524355 TUP524347:TUU524355 UEL524347:UEQ524355 UOH524347:UOM524355 UYD524347:UYI524355 VHZ524347:VIE524355 VRV524347:VSA524355 WBR524347:WBW524355 WLN524347:WLS524355 WVJ524347:WVO524355 B589883:G589891 IX589883:JC589891 ST589883:SY589891 ACP589883:ACU589891 AML589883:AMQ589891 AWH589883:AWM589891 BGD589883:BGI589891 BPZ589883:BQE589891 BZV589883:CAA589891 CJR589883:CJW589891 CTN589883:CTS589891 DDJ589883:DDO589891 DNF589883:DNK589891 DXB589883:DXG589891 EGX589883:EHC589891 EQT589883:EQY589891 FAP589883:FAU589891 FKL589883:FKQ589891 FUH589883:FUM589891 GED589883:GEI589891 GNZ589883:GOE589891 GXV589883:GYA589891 HHR589883:HHW589891 HRN589883:HRS589891 IBJ589883:IBO589891 ILF589883:ILK589891 IVB589883:IVG589891 JEX589883:JFC589891 JOT589883:JOY589891 JYP589883:JYU589891 KIL589883:KIQ589891 KSH589883:KSM589891 LCD589883:LCI589891 LLZ589883:LME589891 LVV589883:LWA589891 MFR589883:MFW589891 MPN589883:MPS589891 MZJ589883:MZO589891 NJF589883:NJK589891 NTB589883:NTG589891 OCX589883:ODC589891 OMT589883:OMY589891 OWP589883:OWU589891 PGL589883:PGQ589891 PQH589883:PQM589891 QAD589883:QAI589891 QJZ589883:QKE589891 QTV589883:QUA589891 RDR589883:RDW589891 RNN589883:RNS589891 RXJ589883:RXO589891 SHF589883:SHK589891 SRB589883:SRG589891 TAX589883:TBC589891 TKT589883:TKY589891 TUP589883:TUU589891 UEL589883:UEQ589891 UOH589883:UOM589891 UYD589883:UYI589891 VHZ589883:VIE589891 VRV589883:VSA589891 WBR589883:WBW589891 WLN589883:WLS589891 WVJ589883:WVO589891 B655419:G655427 IX655419:JC655427 ST655419:SY655427 ACP655419:ACU655427 AML655419:AMQ655427 AWH655419:AWM655427 BGD655419:BGI655427 BPZ655419:BQE655427 BZV655419:CAA655427 CJR655419:CJW655427 CTN655419:CTS655427 DDJ655419:DDO655427 DNF655419:DNK655427 DXB655419:DXG655427 EGX655419:EHC655427 EQT655419:EQY655427 FAP655419:FAU655427 FKL655419:FKQ655427 FUH655419:FUM655427 GED655419:GEI655427 GNZ655419:GOE655427 GXV655419:GYA655427 HHR655419:HHW655427 HRN655419:HRS655427 IBJ655419:IBO655427 ILF655419:ILK655427 IVB655419:IVG655427 JEX655419:JFC655427 JOT655419:JOY655427 JYP655419:JYU655427 KIL655419:KIQ655427 KSH655419:KSM655427 LCD655419:LCI655427 LLZ655419:LME655427 LVV655419:LWA655427 MFR655419:MFW655427 MPN655419:MPS655427 MZJ655419:MZO655427 NJF655419:NJK655427 NTB655419:NTG655427 OCX655419:ODC655427 OMT655419:OMY655427 OWP655419:OWU655427 PGL655419:PGQ655427 PQH655419:PQM655427 QAD655419:QAI655427 QJZ655419:QKE655427 QTV655419:QUA655427 RDR655419:RDW655427 RNN655419:RNS655427 RXJ655419:RXO655427 SHF655419:SHK655427 SRB655419:SRG655427 TAX655419:TBC655427 TKT655419:TKY655427 TUP655419:TUU655427 UEL655419:UEQ655427 UOH655419:UOM655427 UYD655419:UYI655427 VHZ655419:VIE655427 VRV655419:VSA655427 WBR655419:WBW655427 WLN655419:WLS655427 WVJ655419:WVO655427 B720955:G720963 IX720955:JC720963 ST720955:SY720963 ACP720955:ACU720963 AML720955:AMQ720963 AWH720955:AWM720963 BGD720955:BGI720963 BPZ720955:BQE720963 BZV720955:CAA720963 CJR720955:CJW720963 CTN720955:CTS720963 DDJ720955:DDO720963 DNF720955:DNK720963 DXB720955:DXG720963 EGX720955:EHC720963 EQT720955:EQY720963 FAP720955:FAU720963 FKL720955:FKQ720963 FUH720955:FUM720963 GED720955:GEI720963 GNZ720955:GOE720963 GXV720955:GYA720963 HHR720955:HHW720963 HRN720955:HRS720963 IBJ720955:IBO720963 ILF720955:ILK720963 IVB720955:IVG720963 JEX720955:JFC720963 JOT720955:JOY720963 JYP720955:JYU720963 KIL720955:KIQ720963 KSH720955:KSM720963 LCD720955:LCI720963 LLZ720955:LME720963 LVV720955:LWA720963 MFR720955:MFW720963 MPN720955:MPS720963 MZJ720955:MZO720963 NJF720955:NJK720963 NTB720955:NTG720963 OCX720955:ODC720963 OMT720955:OMY720963 OWP720955:OWU720963 PGL720955:PGQ720963 PQH720955:PQM720963 QAD720955:QAI720963 QJZ720955:QKE720963 QTV720955:QUA720963 RDR720955:RDW720963 RNN720955:RNS720963 RXJ720955:RXO720963 SHF720955:SHK720963 SRB720955:SRG720963 TAX720955:TBC720963 TKT720955:TKY720963 TUP720955:TUU720963 UEL720955:UEQ720963 UOH720955:UOM720963 UYD720955:UYI720963 VHZ720955:VIE720963 VRV720955:VSA720963 WBR720955:WBW720963 WLN720955:WLS720963 WVJ720955:WVO720963 B786491:G786499 IX786491:JC786499 ST786491:SY786499 ACP786491:ACU786499 AML786491:AMQ786499 AWH786491:AWM786499 BGD786491:BGI786499 BPZ786491:BQE786499 BZV786491:CAA786499 CJR786491:CJW786499 CTN786491:CTS786499 DDJ786491:DDO786499 DNF786491:DNK786499 DXB786491:DXG786499 EGX786491:EHC786499 EQT786491:EQY786499 FAP786491:FAU786499 FKL786491:FKQ786499 FUH786491:FUM786499 GED786491:GEI786499 GNZ786491:GOE786499 GXV786491:GYA786499 HHR786491:HHW786499 HRN786491:HRS786499 IBJ786491:IBO786499 ILF786491:ILK786499 IVB786491:IVG786499 JEX786491:JFC786499 JOT786491:JOY786499 JYP786491:JYU786499 KIL786491:KIQ786499 KSH786491:KSM786499 LCD786491:LCI786499 LLZ786491:LME786499 LVV786491:LWA786499 MFR786491:MFW786499 MPN786491:MPS786499 MZJ786491:MZO786499 NJF786491:NJK786499 NTB786491:NTG786499 OCX786491:ODC786499 OMT786491:OMY786499 OWP786491:OWU786499 PGL786491:PGQ786499 PQH786491:PQM786499 QAD786491:QAI786499 QJZ786491:QKE786499 QTV786491:QUA786499 RDR786491:RDW786499 RNN786491:RNS786499 RXJ786491:RXO786499 SHF786491:SHK786499 SRB786491:SRG786499 TAX786491:TBC786499 TKT786491:TKY786499 TUP786491:TUU786499 UEL786491:UEQ786499 UOH786491:UOM786499 UYD786491:UYI786499 VHZ786491:VIE786499 VRV786491:VSA786499 WBR786491:WBW786499 WLN786491:WLS786499 WVJ786491:WVO786499 B852027:G852035 IX852027:JC852035 ST852027:SY852035 ACP852027:ACU852035 AML852027:AMQ852035 AWH852027:AWM852035 BGD852027:BGI852035 BPZ852027:BQE852035 BZV852027:CAA852035 CJR852027:CJW852035 CTN852027:CTS852035 DDJ852027:DDO852035 DNF852027:DNK852035 DXB852027:DXG852035 EGX852027:EHC852035 EQT852027:EQY852035 FAP852027:FAU852035 FKL852027:FKQ852035 FUH852027:FUM852035 GED852027:GEI852035 GNZ852027:GOE852035 GXV852027:GYA852035 HHR852027:HHW852035 HRN852027:HRS852035 IBJ852027:IBO852035 ILF852027:ILK852035 IVB852027:IVG852035 JEX852027:JFC852035 JOT852027:JOY852035 JYP852027:JYU852035 KIL852027:KIQ852035 KSH852027:KSM852035 LCD852027:LCI852035 LLZ852027:LME852035 LVV852027:LWA852035 MFR852027:MFW852035 MPN852027:MPS852035 MZJ852027:MZO852035 NJF852027:NJK852035 NTB852027:NTG852035 OCX852027:ODC852035 OMT852027:OMY852035 OWP852027:OWU852035 PGL852027:PGQ852035 PQH852027:PQM852035 QAD852027:QAI852035 QJZ852027:QKE852035 QTV852027:QUA852035 RDR852027:RDW852035 RNN852027:RNS852035 RXJ852027:RXO852035 SHF852027:SHK852035 SRB852027:SRG852035 TAX852027:TBC852035 TKT852027:TKY852035 TUP852027:TUU852035 UEL852027:UEQ852035 UOH852027:UOM852035 UYD852027:UYI852035 VHZ852027:VIE852035 VRV852027:VSA852035 WBR852027:WBW852035 WLN852027:WLS852035 WVJ852027:WVO852035 B917563:G917571 IX917563:JC917571 ST917563:SY917571 ACP917563:ACU917571 AML917563:AMQ917571 AWH917563:AWM917571 BGD917563:BGI917571 BPZ917563:BQE917571 BZV917563:CAA917571 CJR917563:CJW917571 CTN917563:CTS917571 DDJ917563:DDO917571 DNF917563:DNK917571 DXB917563:DXG917571 EGX917563:EHC917571 EQT917563:EQY917571 FAP917563:FAU917571 FKL917563:FKQ917571 FUH917563:FUM917571 GED917563:GEI917571 GNZ917563:GOE917571 GXV917563:GYA917571 HHR917563:HHW917571 HRN917563:HRS917571 IBJ917563:IBO917571 ILF917563:ILK917571 IVB917563:IVG917571 JEX917563:JFC917571 JOT917563:JOY917571 JYP917563:JYU917571 KIL917563:KIQ917571 KSH917563:KSM917571 LCD917563:LCI917571 LLZ917563:LME917571 LVV917563:LWA917571 MFR917563:MFW917571 MPN917563:MPS917571 MZJ917563:MZO917571 NJF917563:NJK917571 NTB917563:NTG917571 OCX917563:ODC917571 OMT917563:OMY917571 OWP917563:OWU917571 PGL917563:PGQ917571 PQH917563:PQM917571 QAD917563:QAI917571 QJZ917563:QKE917571 QTV917563:QUA917571 RDR917563:RDW917571 RNN917563:RNS917571 RXJ917563:RXO917571 SHF917563:SHK917571 SRB917563:SRG917571 TAX917563:TBC917571 TKT917563:TKY917571 TUP917563:TUU917571 UEL917563:UEQ917571 UOH917563:UOM917571 UYD917563:UYI917571 VHZ917563:VIE917571 VRV917563:VSA917571 WBR917563:WBW917571 WLN917563:WLS917571 WVJ917563:WVO917571 B983099:G983107 IX983099:JC983107 ST983099:SY983107 ACP983099:ACU983107 AML983099:AMQ983107 AWH983099:AWM983107 BGD983099:BGI983107 BPZ983099:BQE983107 BZV983099:CAA983107 CJR983099:CJW983107 CTN983099:CTS983107 DDJ983099:DDO983107 DNF983099:DNK983107 DXB983099:DXG983107 EGX983099:EHC983107 EQT983099:EQY983107 FAP983099:FAU983107 FKL983099:FKQ983107 FUH983099:FUM983107 GED983099:GEI983107 GNZ983099:GOE983107 GXV983099:GYA983107 HHR983099:HHW983107 HRN983099:HRS983107 IBJ983099:IBO983107 ILF983099:ILK983107 IVB983099:IVG983107 JEX983099:JFC983107 JOT983099:JOY983107 JYP983099:JYU983107 KIL983099:KIQ983107 KSH983099:KSM983107 LCD983099:LCI983107 LLZ983099:LME983107 LVV983099:LWA983107 MFR983099:MFW983107 MPN983099:MPS983107 MZJ983099:MZO983107 NJF983099:NJK983107 NTB983099:NTG983107 OCX983099:ODC983107 OMT983099:OMY983107 OWP983099:OWU983107 PGL983099:PGQ983107 PQH983099:PQM983107 QAD983099:QAI983107 QJZ983099:QKE983107 QTV983099:QUA983107 RDR983099:RDW983107 RNN983099:RNS983107 RXJ983099:RXO983107 SHF983099:SHK983107 SRB983099:SRG983107 TAX983099:TBC983107 TKT983099:TKY983107 TUP983099:TUU983107 UEL983099:UEQ983107 UOH983099:UOM983107 UYD983099:UYI983107 VHZ983099:VIE983107 VRV983099:VSA983107 WBR983099:WBW983107 WLN983099:WLS983107 WVJ983099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2.5'!D4:J4</f>
        <v>MUNICIPIO DE RIONEGRO</v>
      </c>
      <c r="E4" s="645"/>
      <c r="F4" s="645"/>
      <c r="G4" s="645"/>
      <c r="H4" s="645"/>
      <c r="I4" s="645"/>
      <c r="J4" s="646"/>
      <c r="K4" s="439">
        <f>+'UR 2.5'!K4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2.6</v>
      </c>
      <c r="C6" s="794"/>
      <c r="D6" s="112" t="s">
        <v>5</v>
      </c>
      <c r="E6" s="114"/>
      <c r="F6" s="115" t="str">
        <f>[10]muerto!B27</f>
        <v>Retiro de material sobrante</v>
      </c>
      <c r="G6" s="114"/>
      <c r="H6" s="114"/>
      <c r="I6" s="114"/>
      <c r="J6" s="116"/>
      <c r="K6" s="180" t="str">
        <f>+Resumen!C207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604" t="s">
        <v>11</v>
      </c>
      <c r="I9" s="604" t="s">
        <v>12</v>
      </c>
      <c r="J9" s="604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5"/>
      <c r="I10" s="605"/>
      <c r="J10" s="605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/>
      </c>
      <c r="I11" s="37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si="0"/>
        <v/>
      </c>
      <c r="I12" s="38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604" t="s">
        <v>11</v>
      </c>
      <c r="I27" s="604" t="s">
        <v>12</v>
      </c>
      <c r="J27" s="604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5"/>
      <c r="I28" s="605"/>
      <c r="J28" s="605"/>
      <c r="K28" s="605"/>
    </row>
    <row r="29" spans="1:11" ht="13.5" thickBot="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1</v>
      </c>
      <c r="J29" s="217">
        <v>500</v>
      </c>
      <c r="K29" s="129">
        <f>J29*I29</f>
        <v>500</v>
      </c>
    </row>
    <row r="30" spans="1:11">
      <c r="A30" s="690"/>
      <c r="B30" s="691"/>
      <c r="C30" s="691"/>
      <c r="D30" s="691"/>
      <c r="E30" s="691"/>
      <c r="F30" s="691"/>
      <c r="G30" s="692"/>
      <c r="H30" s="377"/>
      <c r="I30" s="373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/>
      <c r="I33" s="382"/>
      <c r="J33" s="217"/>
      <c r="K33" s="129"/>
    </row>
    <row r="34" spans="1:11">
      <c r="A34" s="690"/>
      <c r="B34" s="691"/>
      <c r="C34" s="691"/>
      <c r="D34" s="691"/>
      <c r="E34" s="691"/>
      <c r="F34" s="691"/>
      <c r="G34" s="692"/>
      <c r="H34" s="377"/>
      <c r="I34" s="382"/>
      <c r="J34" s="217"/>
      <c r="K34" s="129"/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654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655</v>
      </c>
      <c r="B42" s="649"/>
      <c r="C42" s="649"/>
      <c r="D42" s="649"/>
      <c r="E42" s="649"/>
      <c r="F42" s="650"/>
      <c r="G42" s="222">
        <v>1</v>
      </c>
      <c r="H42" s="221">
        <v>20</v>
      </c>
      <c r="I42" s="220">
        <v>1</v>
      </c>
      <c r="J42" s="217">
        <v>20000</v>
      </c>
      <c r="K42" s="225">
        <f>+I42*J42</f>
        <v>20000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20000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20000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604" t="s">
        <v>11</v>
      </c>
      <c r="I56" s="604" t="s">
        <v>27</v>
      </c>
      <c r="J56" s="604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5"/>
      <c r="I57" s="605"/>
      <c r="J57" s="605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377"/>
      <c r="I58" s="382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ref="H59:H67" si="7">IF(A59="","",VLOOKUP(A59,M.OBRA1,2,FALSE))</f>
        <v>HH</v>
      </c>
      <c r="I59" s="382">
        <v>0.8</v>
      </c>
      <c r="J59" s="217">
        <f t="shared" ref="J59:J67" si="8">IF(A59="","",VLOOKUP(A59,M.OBRA1,3,FALSE))</f>
        <v>4311</v>
      </c>
      <c r="K59" s="225">
        <f t="shared" ref="K59:K67" si="9">IF(A59="","",I59*J59)</f>
        <v>3448.8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377" t="str">
        <f>IF(A60="","",VLOOKUP(A60,M.OBRA1,2,FALSE))</f>
        <v>HH</v>
      </c>
      <c r="I60" s="382">
        <f>+I59</f>
        <v>0.8</v>
      </c>
      <c r="J60" s="217">
        <f>IF(A60="","",VLOOKUP(A60,M.OBRA1,3,FALSE))</f>
        <v>4311</v>
      </c>
      <c r="K60" s="225">
        <f>IF(A60="","",I60*J60)</f>
        <v>3448.8</v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7"/>
        <v/>
      </c>
      <c r="I61" s="382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7"/>
        <v/>
      </c>
      <c r="I62" s="382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7"/>
        <v/>
      </c>
      <c r="I63" s="382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7"/>
        <v/>
      </c>
      <c r="I64" s="382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7"/>
        <v/>
      </c>
      <c r="I65" s="382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7"/>
        <v/>
      </c>
      <c r="I66" s="382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7"/>
        <v/>
      </c>
      <c r="I67" s="374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6897.6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6900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27400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9590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36990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1.1023622047244095" right="0.70866141732283472" top="0.74803149606299213" bottom="0.74803149606299213" header="0.31496062992125984" footer="0.31496062992125984"/>
  <pageSetup scale="71" orientation="portrait" r:id="rId1"/>
  <colBreaks count="1" manualBreakCount="1">
    <brk id="11" max="1048575" man="1"/>
  </col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2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2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2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2" ht="40.5" customHeight="1" thickBot="1">
      <c r="A4" s="710"/>
      <c r="B4" s="711"/>
      <c r="C4" s="712"/>
      <c r="D4" s="644" t="str">
        <f>+'UR 2.6'!D4:J4</f>
        <v>MUNICIPIO DE RIONEGRO</v>
      </c>
      <c r="E4" s="645"/>
      <c r="F4" s="645"/>
      <c r="G4" s="645"/>
      <c r="H4" s="645"/>
      <c r="I4" s="645"/>
      <c r="J4" s="646"/>
      <c r="K4" s="439">
        <f>+'UR 2.6'!K4</f>
        <v>2013</v>
      </c>
    </row>
    <row r="5" spans="1:12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2" ht="13.5" thickBot="1">
      <c r="A6" s="112" t="s">
        <v>4</v>
      </c>
      <c r="B6" s="793">
        <v>3.1</v>
      </c>
      <c r="C6" s="794"/>
      <c r="D6" s="112" t="s">
        <v>5</v>
      </c>
      <c r="E6" s="114"/>
      <c r="F6" s="115" t="str">
        <f>+Resumen!B211</f>
        <v>Suministro e instalacion de tuberia estructural d= 200 mm</v>
      </c>
      <c r="G6" s="114"/>
      <c r="H6" s="114"/>
      <c r="I6" s="114"/>
      <c r="J6" s="116"/>
      <c r="K6" s="180" t="s">
        <v>6</v>
      </c>
    </row>
    <row r="7" spans="1:12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2" ht="13.5" thickBot="1">
      <c r="A8" s="118" t="s">
        <v>7</v>
      </c>
      <c r="B8" s="434"/>
      <c r="C8" s="434"/>
      <c r="D8" s="434"/>
      <c r="E8" s="434"/>
      <c r="F8" s="434"/>
      <c r="G8" s="434"/>
      <c r="H8" s="436"/>
      <c r="I8" s="436"/>
      <c r="J8" s="436"/>
      <c r="K8" s="436"/>
    </row>
    <row r="9" spans="1:12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2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2">
      <c r="A11" s="696" t="s">
        <v>743</v>
      </c>
      <c r="B11" s="697"/>
      <c r="C11" s="697"/>
      <c r="D11" s="697"/>
      <c r="E11" s="697"/>
      <c r="F11" s="697"/>
      <c r="G11" s="698"/>
      <c r="H11" s="432" t="s">
        <v>6</v>
      </c>
      <c r="I11" s="430">
        <v>1</v>
      </c>
      <c r="J11" s="217">
        <v>48000</v>
      </c>
      <c r="K11" s="129">
        <f>IF(A11="","",I11*J11)</f>
        <v>48000</v>
      </c>
    </row>
    <row r="12" spans="1:12">
      <c r="A12" s="699" t="s">
        <v>164</v>
      </c>
      <c r="B12" s="700"/>
      <c r="C12" s="700"/>
      <c r="D12" s="700"/>
      <c r="E12" s="700"/>
      <c r="F12" s="700"/>
      <c r="G12" s="701"/>
      <c r="H12" s="437" t="str">
        <f t="shared" ref="H12:H20" si="0">IF(A12="","",VLOOKUP(A12,MATERIALES1,2,FALSE))</f>
        <v>GAL</v>
      </c>
      <c r="I12" s="437">
        <v>2.5000000000000001E-2</v>
      </c>
      <c r="J12" s="218">
        <f t="shared" ref="J12:J20" si="1">IF(A12="","",VLOOKUP(A12,MATERIALES1,3,FALSE))</f>
        <v>117843</v>
      </c>
      <c r="K12" s="129">
        <f t="shared" ref="K12:K20" si="2">IF(A12="","",I12*J12)</f>
        <v>2946.0750000000003</v>
      </c>
      <c r="L12" s="359"/>
    </row>
    <row r="13" spans="1:12">
      <c r="A13" s="699" t="s">
        <v>167</v>
      </c>
      <c r="B13" s="700"/>
      <c r="C13" s="700"/>
      <c r="D13" s="700"/>
      <c r="E13" s="700"/>
      <c r="F13" s="700"/>
      <c r="G13" s="701"/>
      <c r="H13" s="437" t="str">
        <f t="shared" si="0"/>
        <v>GAL</v>
      </c>
      <c r="I13" s="437">
        <v>2.5000000000000001E-2</v>
      </c>
      <c r="J13" s="218">
        <f t="shared" si="1"/>
        <v>327651</v>
      </c>
      <c r="K13" s="129">
        <f t="shared" si="2"/>
        <v>8191.2750000000005</v>
      </c>
    </row>
    <row r="14" spans="1:12">
      <c r="A14" s="699"/>
      <c r="B14" s="700"/>
      <c r="C14" s="700"/>
      <c r="D14" s="700"/>
      <c r="E14" s="700"/>
      <c r="F14" s="700"/>
      <c r="G14" s="701"/>
      <c r="H14" s="437" t="str">
        <f t="shared" si="0"/>
        <v/>
      </c>
      <c r="I14" s="437"/>
      <c r="J14" s="218" t="str">
        <f t="shared" si="1"/>
        <v/>
      </c>
      <c r="K14" s="129" t="str">
        <f t="shared" si="2"/>
        <v/>
      </c>
    </row>
    <row r="15" spans="1:12">
      <c r="A15" s="699"/>
      <c r="B15" s="700"/>
      <c r="C15" s="700"/>
      <c r="D15" s="700"/>
      <c r="E15" s="700"/>
      <c r="F15" s="700"/>
      <c r="G15" s="701"/>
      <c r="H15" s="437" t="str">
        <f t="shared" si="0"/>
        <v/>
      </c>
      <c r="I15" s="437"/>
      <c r="J15" s="218" t="str">
        <f t="shared" si="1"/>
        <v/>
      </c>
      <c r="K15" s="129" t="str">
        <f t="shared" si="2"/>
        <v/>
      </c>
    </row>
    <row r="16" spans="1:12">
      <c r="A16" s="699"/>
      <c r="B16" s="700"/>
      <c r="C16" s="700"/>
      <c r="D16" s="700"/>
      <c r="E16" s="700"/>
      <c r="F16" s="700"/>
      <c r="G16" s="701"/>
      <c r="H16" s="437" t="str">
        <f t="shared" si="0"/>
        <v/>
      </c>
      <c r="I16" s="437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437" t="str">
        <f t="shared" si="0"/>
        <v/>
      </c>
      <c r="I17" s="437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437" t="str">
        <f t="shared" si="0"/>
        <v/>
      </c>
      <c r="I18" s="437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437" t="str">
        <f t="shared" si="0"/>
        <v/>
      </c>
      <c r="I19" s="437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431" t="str">
        <f t="shared" si="0"/>
        <v/>
      </c>
      <c r="I20" s="431"/>
      <c r="J20" s="219" t="str">
        <f t="shared" si="1"/>
        <v/>
      </c>
      <c r="K20" s="129" t="str">
        <f t="shared" si="2"/>
        <v/>
      </c>
    </row>
    <row r="21" spans="1:11" ht="13.5" thickBot="1">
      <c r="A21" s="434"/>
      <c r="B21" s="434"/>
      <c r="C21" s="434"/>
      <c r="D21" s="434"/>
      <c r="E21" s="433" t="s">
        <v>19</v>
      </c>
      <c r="F21" s="434"/>
      <c r="G21" s="434"/>
      <c r="H21" s="436"/>
      <c r="I21" s="436"/>
      <c r="J21" s="134"/>
      <c r="K21" s="135">
        <f>SUM(K11:K20)</f>
        <v>59137.35</v>
      </c>
    </row>
    <row r="22" spans="1:11" ht="13.5" thickBot="1">
      <c r="A22" s="434"/>
      <c r="B22" s="434"/>
      <c r="C22" s="434"/>
      <c r="D22" s="434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2956.8675000000003</v>
      </c>
    </row>
    <row r="23" spans="1:11" ht="13.5" thickBot="1">
      <c r="A23" s="434"/>
      <c r="B23" s="434"/>
      <c r="C23" s="434"/>
      <c r="D23" s="434"/>
      <c r="E23" s="435" t="s">
        <v>21</v>
      </c>
      <c r="F23" s="436"/>
      <c r="G23" s="436"/>
      <c r="H23" s="137"/>
      <c r="I23" s="137"/>
      <c r="J23" s="140"/>
      <c r="K23" s="135">
        <f>K22+K21</f>
        <v>62094.217499999999</v>
      </c>
    </row>
    <row r="24" spans="1:11" ht="13.5" thickBot="1">
      <c r="A24" s="434"/>
      <c r="B24" s="434"/>
      <c r="C24" s="434"/>
      <c r="D24" s="434"/>
      <c r="E24" s="435" t="s">
        <v>22</v>
      </c>
      <c r="F24" s="436"/>
      <c r="G24" s="436"/>
      <c r="H24" s="137"/>
      <c r="I24" s="137"/>
      <c r="J24" s="140"/>
      <c r="K24" s="135">
        <f>MROUND(K23,10)</f>
        <v>62090</v>
      </c>
    </row>
    <row r="25" spans="1:11">
      <c r="A25" s="434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432" t="str">
        <f t="shared" ref="H29:H35" si="3">IF(A29="","",VLOOKUP(A29,EQUIPOS1,2,FALSE))</f>
        <v>DIA</v>
      </c>
      <c r="I29" s="178">
        <v>1</v>
      </c>
      <c r="J29" s="217">
        <v>3940</v>
      </c>
      <c r="K29" s="129">
        <f>IF(A29="","",I29*J29)</f>
        <v>3940</v>
      </c>
    </row>
    <row r="30" spans="1:11">
      <c r="A30" s="690"/>
      <c r="B30" s="691"/>
      <c r="C30" s="691"/>
      <c r="D30" s="691"/>
      <c r="E30" s="691"/>
      <c r="F30" s="691"/>
      <c r="G30" s="692"/>
      <c r="H30" s="432" t="str">
        <f t="shared" si="3"/>
        <v/>
      </c>
      <c r="I30" s="437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432" t="str">
        <f t="shared" si="3"/>
        <v/>
      </c>
      <c r="I31" s="437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432" t="str">
        <f t="shared" si="3"/>
        <v/>
      </c>
      <c r="I32" s="437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432" t="str">
        <f t="shared" si="3"/>
        <v/>
      </c>
      <c r="I33" s="437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432" t="str">
        <f t="shared" si="3"/>
        <v/>
      </c>
      <c r="I34" s="437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432" t="str">
        <f t="shared" si="3"/>
        <v/>
      </c>
      <c r="I35" s="437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435" t="s">
        <v>19</v>
      </c>
      <c r="F36" s="436"/>
      <c r="G36" s="137"/>
      <c r="H36" s="137"/>
      <c r="I36" s="137"/>
      <c r="J36" s="147"/>
      <c r="K36" s="135">
        <f>SUM(K29:K35)</f>
        <v>3940</v>
      </c>
    </row>
    <row r="37" spans="1:11" ht="13.5" thickBot="1">
      <c r="A37" s="434"/>
      <c r="B37" s="434"/>
      <c r="C37" s="434"/>
      <c r="D37" s="434"/>
      <c r="E37" s="435" t="s">
        <v>370</v>
      </c>
      <c r="F37" s="436"/>
      <c r="G37" s="436"/>
      <c r="H37" s="436"/>
      <c r="I37" s="436"/>
      <c r="J37" s="134"/>
      <c r="K37" s="135">
        <f>MROUND(K36,10)</f>
        <v>3940</v>
      </c>
    </row>
    <row r="38" spans="1:11">
      <c r="A38" s="141"/>
      <c r="B38" s="141"/>
      <c r="C38" s="141"/>
      <c r="D38" s="141"/>
      <c r="E38" s="434"/>
      <c r="F38" s="434"/>
      <c r="G38" s="434"/>
      <c r="H38" s="434"/>
      <c r="I38" s="434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435" t="s">
        <v>375</v>
      </c>
      <c r="F52" s="436"/>
      <c r="G52" s="436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435" t="s">
        <v>376</v>
      </c>
      <c r="F53" s="436"/>
      <c r="G53" s="436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434"/>
      <c r="F54" s="434"/>
      <c r="G54" s="434"/>
      <c r="H54" s="434"/>
      <c r="I54" s="434"/>
      <c r="J54" s="434"/>
      <c r="K54" s="434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432" t="str">
        <f t="shared" ref="H58:H67" si="10">IF(A58="","",VLOOKUP(A58,M.OBRA1,2,FALSE))</f>
        <v>HH</v>
      </c>
      <c r="I58" s="437">
        <v>2.8</v>
      </c>
      <c r="J58" s="217">
        <f t="shared" ref="J58:J67" si="11">IF(A58="","",VLOOKUP(A58,M.OBRA1,3,FALSE))</f>
        <v>6036</v>
      </c>
      <c r="K58" s="225">
        <f>IF(A58="","",I58*J58)</f>
        <v>16900.8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432" t="str">
        <f t="shared" si="10"/>
        <v>HH</v>
      </c>
      <c r="I59" s="437">
        <f>+I58</f>
        <v>2.8</v>
      </c>
      <c r="J59" s="217">
        <f t="shared" si="11"/>
        <v>4311</v>
      </c>
      <c r="K59" s="225">
        <f t="shared" ref="K59:K67" si="12">IF(A59="","",I59*J59)</f>
        <v>12070.8</v>
      </c>
    </row>
    <row r="60" spans="1:11">
      <c r="A60" s="690"/>
      <c r="B60" s="691"/>
      <c r="C60" s="691"/>
      <c r="D60" s="691"/>
      <c r="E60" s="691"/>
      <c r="F60" s="691"/>
      <c r="G60" s="692"/>
      <c r="H60" s="432"/>
      <c r="I60" s="437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432" t="str">
        <f t="shared" si="10"/>
        <v/>
      </c>
      <c r="I61" s="437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432" t="str">
        <f t="shared" si="10"/>
        <v/>
      </c>
      <c r="I62" s="437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432" t="str">
        <f t="shared" si="10"/>
        <v/>
      </c>
      <c r="I63" s="437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432" t="str">
        <f t="shared" si="10"/>
        <v/>
      </c>
      <c r="I64" s="437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432" t="str">
        <f t="shared" si="10"/>
        <v/>
      </c>
      <c r="I65" s="437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432" t="str">
        <f t="shared" si="10"/>
        <v/>
      </c>
      <c r="I66" s="437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431" t="str">
        <f t="shared" si="10"/>
        <v/>
      </c>
      <c r="I67" s="431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435" t="s">
        <v>29</v>
      </c>
      <c r="F68" s="436"/>
      <c r="G68" s="436"/>
      <c r="H68" s="436"/>
      <c r="I68" s="436"/>
      <c r="J68" s="134"/>
      <c r="K68" s="155">
        <f>SUM(K58:K67)</f>
        <v>28971.599999999999</v>
      </c>
    </row>
    <row r="69" spans="1:12" ht="13.5" thickBot="1">
      <c r="A69" s="141"/>
      <c r="B69" s="141"/>
      <c r="C69" s="141"/>
      <c r="D69" s="141"/>
      <c r="E69" s="435" t="s">
        <v>30</v>
      </c>
      <c r="F69" s="436"/>
      <c r="G69" s="436"/>
      <c r="H69" s="137"/>
      <c r="I69" s="137"/>
      <c r="J69" s="140"/>
      <c r="K69" s="135">
        <f>MROUND(K68,10)</f>
        <v>28970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95000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33250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128250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2.6'!D4:J4</f>
        <v>MUNICIPIO DE RIONEGRO</v>
      </c>
      <c r="E4" s="645"/>
      <c r="F4" s="645"/>
      <c r="G4" s="645"/>
      <c r="H4" s="645"/>
      <c r="I4" s="645"/>
      <c r="J4" s="646"/>
      <c r="K4" s="439">
        <f>+'UR 2.6'!K4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3.2</v>
      </c>
      <c r="C6" s="794"/>
      <c r="D6" s="112" t="s">
        <v>5</v>
      </c>
      <c r="E6" s="114"/>
      <c r="F6" s="115" t="str">
        <f>+Resumen!B212</f>
        <v>Suministro e instalacion de tuberia estructural d= 250 mm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756</v>
      </c>
      <c r="B11" s="697"/>
      <c r="C11" s="697"/>
      <c r="D11" s="697"/>
      <c r="E11" s="697"/>
      <c r="F11" s="697"/>
      <c r="G11" s="698"/>
      <c r="H11" s="377" t="s">
        <v>6</v>
      </c>
      <c r="I11" s="373">
        <v>1</v>
      </c>
      <c r="J11" s="217">
        <v>65000</v>
      </c>
      <c r="K11" s="129">
        <f>IF(A11="","",I11*J11)</f>
        <v>65000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>GAL</v>
      </c>
      <c r="I12" s="382">
        <v>2.5000000000000001E-2</v>
      </c>
      <c r="J12" s="218">
        <f t="shared" ref="J12:J20" si="1">IF(A12="","",VLOOKUP(A12,MATERIALES1,3,FALSE))</f>
        <v>117843</v>
      </c>
      <c r="K12" s="129">
        <f t="shared" ref="K12:K20" si="2">IF(A12="","",I12*J12)</f>
        <v>2946.0750000000003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82" t="str">
        <f t="shared" si="0"/>
        <v>GAL</v>
      </c>
      <c r="I13" s="382">
        <v>2.5000000000000001E-2</v>
      </c>
      <c r="J13" s="218">
        <f t="shared" si="1"/>
        <v>327651</v>
      </c>
      <c r="K13" s="129">
        <f t="shared" si="2"/>
        <v>8191.2750000000005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76137.349999999991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3806.8674999999998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79944.217499999984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79940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4000</v>
      </c>
      <c r="K29" s="129">
        <f>IF(A29="","",I29*J29)</f>
        <v>4000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4000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4000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3.2</v>
      </c>
      <c r="J58" s="217">
        <f t="shared" ref="J58:J67" si="11">IF(A58="","",VLOOKUP(A58,M.OBRA1,3,FALSE))</f>
        <v>6036</v>
      </c>
      <c r="K58" s="225">
        <f>IF(A58="","",I58*J58)</f>
        <v>19315.2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3.2</v>
      </c>
      <c r="J59" s="217">
        <f t="shared" si="11"/>
        <v>4311</v>
      </c>
      <c r="K59" s="225">
        <f t="shared" ref="K59:K67" si="12">IF(A59="","",I59*J59)</f>
        <v>13795.2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33110.400000000001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33110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117050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40967.5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158017.5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3.2'!D4:J4</f>
        <v>MUNICIPIO DE RIONEGRO</v>
      </c>
      <c r="E4" s="645"/>
      <c r="F4" s="645"/>
      <c r="G4" s="645"/>
      <c r="H4" s="645"/>
      <c r="I4" s="645"/>
      <c r="J4" s="646"/>
      <c r="K4" s="439">
        <f>+'UR 3.2'!K4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3.3</v>
      </c>
      <c r="C6" s="794"/>
      <c r="D6" s="112" t="s">
        <v>5</v>
      </c>
      <c r="E6" s="114"/>
      <c r="F6" s="115" t="str">
        <f>UPPER(VLOOKUP(B6,APUS,2,FALSE))</f>
        <v>EXCAVACION MATERIAL CONGLOMERADO</v>
      </c>
      <c r="G6" s="114" t="str">
        <f>+Resumen!B213</f>
        <v>Suministro e instalacion de tuberia estructural d= 315 mm</v>
      </c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757</v>
      </c>
      <c r="B11" s="697"/>
      <c r="C11" s="697"/>
      <c r="D11" s="697"/>
      <c r="E11" s="697"/>
      <c r="F11" s="697"/>
      <c r="G11" s="698"/>
      <c r="H11" s="377" t="s">
        <v>6</v>
      </c>
      <c r="I11" s="373">
        <v>1</v>
      </c>
      <c r="J11" s="217">
        <v>110000</v>
      </c>
      <c r="K11" s="129">
        <f>IF(A11="","",I11*J11)</f>
        <v>110000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>GAL</v>
      </c>
      <c r="I12" s="382">
        <v>0.04</v>
      </c>
      <c r="J12" s="218">
        <f t="shared" ref="J12:J20" si="1">IF(A12="","",VLOOKUP(A12,MATERIALES1,3,FALSE))</f>
        <v>117843</v>
      </c>
      <c r="K12" s="129">
        <f t="shared" ref="K12:K20" si="2">IF(A12="","",I12*J12)</f>
        <v>4713.72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82" t="str">
        <f t="shared" si="0"/>
        <v>GAL</v>
      </c>
      <c r="I13" s="382">
        <v>0.04</v>
      </c>
      <c r="J13" s="218">
        <f t="shared" si="1"/>
        <v>327651</v>
      </c>
      <c r="K13" s="129">
        <f t="shared" si="2"/>
        <v>13106.04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127819.76000000001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6390.9880000000012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134210.74800000002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134210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5000</v>
      </c>
      <c r="K29" s="129">
        <f>IF(A29="","",I29*J29)</f>
        <v>5000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5000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5000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180600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63209.999999999993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243810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Normal="100" zoomScaleSheetLayoutView="10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3.3'!D4:J4</f>
        <v>MUNICIPIO DE RIONEGRO</v>
      </c>
      <c r="E4" s="645"/>
      <c r="F4" s="645"/>
      <c r="G4" s="645"/>
      <c r="H4" s="645"/>
      <c r="I4" s="645"/>
      <c r="J4" s="646"/>
      <c r="K4" s="439">
        <f>+'UR 3.3'!K4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3.4</v>
      </c>
      <c r="C6" s="794"/>
      <c r="D6" s="112" t="s">
        <v>5</v>
      </c>
      <c r="E6" s="114"/>
      <c r="F6" s="115" t="str">
        <f>+Resumen!B214</f>
        <v>Suministro e instalacion de tuberia estructural d= 400 mm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758</v>
      </c>
      <c r="B11" s="697"/>
      <c r="C11" s="697"/>
      <c r="D11" s="697"/>
      <c r="E11" s="697"/>
      <c r="F11" s="697"/>
      <c r="G11" s="698"/>
      <c r="H11" s="377" t="s">
        <v>6</v>
      </c>
      <c r="I11" s="373">
        <v>1</v>
      </c>
      <c r="J11" s="217">
        <v>140000</v>
      </c>
      <c r="K11" s="129">
        <f>IF(A11="","",I11*J11)</f>
        <v>140000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>GAL</v>
      </c>
      <c r="I12" s="382">
        <v>4.4999999999999998E-2</v>
      </c>
      <c r="J12" s="218">
        <f t="shared" ref="J12:J20" si="1">IF(A12="","",VLOOKUP(A12,MATERIALES1,3,FALSE))</f>
        <v>117843</v>
      </c>
      <c r="K12" s="129">
        <f t="shared" ref="K12:K20" si="2">IF(A12="","",I12*J12)</f>
        <v>5302.9349999999995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82" t="str">
        <f t="shared" si="0"/>
        <v>GAL</v>
      </c>
      <c r="I13" s="382">
        <v>4.4999999999999998E-2</v>
      </c>
      <c r="J13" s="218">
        <f t="shared" si="1"/>
        <v>327651</v>
      </c>
      <c r="K13" s="129">
        <f t="shared" si="2"/>
        <v>14744.295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160047.23000000001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8002.3615000000009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168049.59150000001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168050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5000</v>
      </c>
      <c r="K29" s="129">
        <f>IF(A29="","",I29*J29)</f>
        <v>5000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5000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5000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4.2</v>
      </c>
      <c r="J58" s="217">
        <f t="shared" ref="J58:J67" si="11">IF(A58="","",VLOOKUP(A58,M.OBRA1,3,FALSE))</f>
        <v>6036</v>
      </c>
      <c r="K58" s="225">
        <f>IF(A58="","",I58*J58)</f>
        <v>25351.200000000001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4.2</v>
      </c>
      <c r="J59" s="217">
        <f t="shared" si="11"/>
        <v>4311</v>
      </c>
      <c r="K59" s="225">
        <f t="shared" ref="K59:K67" si="12">IF(A59="","",I59*J59)</f>
        <v>18106.2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43457.4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43460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216510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75778.5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292288.5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3.4'!D4:J4</f>
        <v>MUNICIPIO DE RIONEGRO</v>
      </c>
      <c r="E4" s="645"/>
      <c r="F4" s="645"/>
      <c r="G4" s="645"/>
      <c r="H4" s="645"/>
      <c r="I4" s="645"/>
      <c r="J4" s="646"/>
      <c r="K4" s="439">
        <f>+'UR 3.4'!K4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3.5</v>
      </c>
      <c r="C6" s="794"/>
      <c r="D6" s="112" t="s">
        <v>5</v>
      </c>
      <c r="E6" s="114"/>
      <c r="F6" s="115" t="str">
        <f>+Resumen!B215</f>
        <v>Suministro e instalacion de tuberia estructural d= 21"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759</v>
      </c>
      <c r="B11" s="697"/>
      <c r="C11" s="697"/>
      <c r="D11" s="697"/>
      <c r="E11" s="697"/>
      <c r="F11" s="697"/>
      <c r="G11" s="698"/>
      <c r="H11" s="377" t="s">
        <v>6</v>
      </c>
      <c r="I11" s="373">
        <v>1</v>
      </c>
      <c r="J11" s="217">
        <v>200000</v>
      </c>
      <c r="K11" s="129">
        <f>IF(A11="","",I11*J11)</f>
        <v>200000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>GAL</v>
      </c>
      <c r="I12" s="382">
        <v>5.5E-2</v>
      </c>
      <c r="J12" s="218">
        <f t="shared" ref="J12:J20" si="1">IF(A12="","",VLOOKUP(A12,MATERIALES1,3,FALSE))</f>
        <v>117843</v>
      </c>
      <c r="K12" s="129">
        <f t="shared" ref="K12:K20" si="2">IF(A12="","",I12*J12)</f>
        <v>6481.3649999999998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82" t="str">
        <f t="shared" si="0"/>
        <v>GAL</v>
      </c>
      <c r="I13" s="382">
        <v>5.5E-2</v>
      </c>
      <c r="J13" s="218">
        <f t="shared" si="1"/>
        <v>327651</v>
      </c>
      <c r="K13" s="129">
        <f t="shared" si="2"/>
        <v>18020.805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224502.16999999998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11225.1085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235727.27849999999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235730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7000</v>
      </c>
      <c r="K29" s="129">
        <f>IF(A29="","",I29*J29)</f>
        <v>7000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7000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7000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5</v>
      </c>
      <c r="J58" s="217">
        <f t="shared" ref="J58:J67" si="11">IF(A58="","",VLOOKUP(A58,M.OBRA1,3,FALSE))</f>
        <v>6036</v>
      </c>
      <c r="K58" s="225">
        <f>IF(A58="","",I58*J58)</f>
        <v>30180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5</v>
      </c>
      <c r="J59" s="217">
        <f t="shared" si="11"/>
        <v>4311</v>
      </c>
      <c r="K59" s="225">
        <f t="shared" ref="K59:K67" si="12">IF(A59="","",I59*J59)</f>
        <v>21555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51735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51740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294470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103064.5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397534.5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1.7</v>
      </c>
      <c r="C6" s="794"/>
      <c r="D6" s="112" t="s">
        <v>5</v>
      </c>
      <c r="E6" s="114"/>
      <c r="F6" s="115" t="s">
        <v>535</v>
      </c>
      <c r="G6" s="114"/>
      <c r="H6" s="114"/>
      <c r="I6" s="114"/>
      <c r="J6" s="116"/>
      <c r="K6" s="180" t="s">
        <v>91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KG</v>
      </c>
      <c r="I11" s="104">
        <v>1</v>
      </c>
      <c r="J11" s="217">
        <f t="shared" ref="J11:J20" si="1">IF(A11="","",VLOOKUP(A11,MATERIALES1,3,FALSE))</f>
        <v>3600</v>
      </c>
      <c r="K11" s="129">
        <f>IF(A11="","",I11*J11)</f>
        <v>3600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0.03</v>
      </c>
      <c r="J12" s="218">
        <f t="shared" si="1"/>
        <v>3200</v>
      </c>
      <c r="K12" s="129">
        <f t="shared" ref="K12:K20" si="2">IF(A12="","",I12*J12)</f>
        <v>96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3696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184.8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3880.8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3880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0.11</v>
      </c>
      <c r="J58" s="217">
        <f t="shared" ref="J58:J67" si="11">IF(A58="","",VLOOKUP(A58,M.OBRA1,3,FALSE))</f>
        <v>6036</v>
      </c>
      <c r="K58" s="225">
        <f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view="pageBreakPreview" topLeftCell="A22" zoomScale="85" zoomScaleNormal="100" zoomScaleSheetLayoutView="85" workbookViewId="0">
      <selection activeCell="M71" sqref="M71:M72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+'UR 3.5'!D4:J4</f>
        <v>MUNICIPIO DE RIONEGRO</v>
      </c>
      <c r="E4" s="645"/>
      <c r="F4" s="645"/>
      <c r="G4" s="645"/>
      <c r="H4" s="645"/>
      <c r="I4" s="645"/>
      <c r="J4" s="646"/>
      <c r="K4" s="439">
        <f>+'UR 3.5'!K4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3.6</v>
      </c>
      <c r="C6" s="794"/>
      <c r="D6" s="112" t="s">
        <v>5</v>
      </c>
      <c r="E6" s="114"/>
      <c r="F6" s="115" t="str">
        <f>+Resumen!B216</f>
        <v>Suministro e instalacion de tuberia estructural d= 24"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760</v>
      </c>
      <c r="B11" s="697"/>
      <c r="C11" s="697"/>
      <c r="D11" s="697"/>
      <c r="E11" s="697"/>
      <c r="F11" s="697"/>
      <c r="G11" s="698"/>
      <c r="H11" s="377" t="s">
        <v>6</v>
      </c>
      <c r="I11" s="373">
        <v>1</v>
      </c>
      <c r="J11" s="217">
        <v>311000</v>
      </c>
      <c r="K11" s="129">
        <f>IF(A11="","",I11*J11)</f>
        <v>311000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>GAL</v>
      </c>
      <c r="I12" s="382">
        <v>0.06</v>
      </c>
      <c r="J12" s="218">
        <f t="shared" ref="J12:J20" si="1">IF(A12="","",VLOOKUP(A12,MATERIALES1,3,FALSE))</f>
        <v>117843</v>
      </c>
      <c r="K12" s="129">
        <f t="shared" ref="K12:K20" si="2">IF(A12="","",I12*J12)</f>
        <v>7070.58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382" t="str">
        <f t="shared" si="0"/>
        <v>GAL</v>
      </c>
      <c r="I13" s="382">
        <v>0.06</v>
      </c>
      <c r="J13" s="218">
        <f t="shared" si="1"/>
        <v>327651</v>
      </c>
      <c r="K13" s="129">
        <f t="shared" si="2"/>
        <v>19659.059999999998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337729.64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16886.482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354616.12200000003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354620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v>10120</v>
      </c>
      <c r="K29" s="129">
        <f>IF(A29="","",I29*J29)</f>
        <v>10120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10120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10120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/>
      <c r="I44" s="220"/>
      <c r="J44" s="217"/>
      <c r="K44" s="225"/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ref="H45:H51" si="6">IF(A45="","",VLOOKUP(A45,TRANSPORTE1,2,FALSE))</f>
        <v/>
      </c>
      <c r="I45" s="220" t="str">
        <f t="shared" ref="I45:I51" si="7">IF(A45="","",H45*G45)</f>
        <v/>
      </c>
      <c r="J45" s="217" t="str">
        <f t="shared" ref="J45:J51" si="8">IF(A45="","",VLOOKUP(A45,TRANSPORTE1,3,FALSE))</f>
        <v/>
      </c>
      <c r="K45" s="225" t="str">
        <f t="shared" ref="K45:K51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6.5</v>
      </c>
      <c r="J58" s="217">
        <f t="shared" ref="J58:J67" si="11">IF(A58="","",VLOOKUP(A58,M.OBRA1,3,FALSE))</f>
        <v>6036</v>
      </c>
      <c r="K58" s="225">
        <f>IF(A58="","",I58*J58)</f>
        <v>39234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f>+I58</f>
        <v>6.5</v>
      </c>
      <c r="J59" s="217">
        <f t="shared" si="11"/>
        <v>4311</v>
      </c>
      <c r="K59" s="225">
        <f t="shared" ref="K59:K67" si="12">IF(A59="","",I59*J59)</f>
        <v>28021.5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3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3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3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3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67255.5</v>
      </c>
    </row>
    <row r="69" spans="1:13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67260</v>
      </c>
    </row>
    <row r="70" spans="1:13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3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432000</v>
      </c>
      <c r="K71" s="613"/>
    </row>
    <row r="72" spans="1:13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151200</v>
      </c>
      <c r="M72" s="359"/>
    </row>
    <row r="73" spans="1:13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583200</v>
      </c>
      <c r="K73" s="613"/>
    </row>
    <row r="74" spans="1:13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topLeftCell="A40" zoomScaleNormal="100" zoomScaleSheetLayoutView="100" workbookViewId="0">
      <selection activeCell="S67" sqref="S67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+#REF!</f>
        <v>#REF!</v>
      </c>
      <c r="E4" s="645"/>
      <c r="F4" s="645"/>
      <c r="G4" s="645"/>
      <c r="H4" s="645"/>
      <c r="I4" s="645"/>
      <c r="J4" s="646"/>
      <c r="K4" s="439" t="e">
        <f>+#REF!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3.8</v>
      </c>
      <c r="C6" s="794"/>
      <c r="D6" s="112" t="s">
        <v>5</v>
      </c>
      <c r="E6" s="114"/>
      <c r="F6" s="115" t="str">
        <f>+Resumen!B217</f>
        <v>Suministro y colocacion de concreto de 3000 psi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>M3</v>
      </c>
      <c r="I11" s="373">
        <v>1</v>
      </c>
      <c r="J11" s="217">
        <v>440000</v>
      </c>
      <c r="K11" s="129">
        <f>I11*J11</f>
        <v>440000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2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440000</v>
      </c>
    </row>
    <row r="22" spans="1:12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22000</v>
      </c>
    </row>
    <row r="23" spans="1:12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462000</v>
      </c>
    </row>
    <row r="24" spans="1:12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462000</v>
      </c>
    </row>
    <row r="25" spans="1:12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1.012</v>
      </c>
      <c r="J29" s="217">
        <f t="shared" ref="J29:J35" si="4">IF(A29="","",VLOOKUP(A29,EQUIPOS1,3,FALSE))</f>
        <v>2500</v>
      </c>
      <c r="K29" s="129">
        <f>IF(A29="","",I29*J29)</f>
        <v>2530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377" t="str">
        <f t="shared" si="3"/>
        <v>DIA</v>
      </c>
      <c r="I30" s="382">
        <v>1</v>
      </c>
      <c r="J30" s="217">
        <v>50000</v>
      </c>
      <c r="K30" s="129">
        <f t="shared" ref="K30:K35" si="5">IF(A30="","",I30*J30)</f>
        <v>50000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377" t="str">
        <f t="shared" si="3"/>
        <v>DIA</v>
      </c>
      <c r="I31" s="382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377" t="str">
        <f t="shared" si="3"/>
        <v>HOR</v>
      </c>
      <c r="I32" s="382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53835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53840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12</v>
      </c>
      <c r="J58" s="217">
        <f t="shared" ref="J58:J67" si="11">IF(A58="","",VLOOKUP(A58,M.OBRA1,3,FALSE))</f>
        <v>6036</v>
      </c>
      <c r="K58" s="225">
        <f>IF(A58="","",I58*J58)</f>
        <v>72432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f>+I58</f>
        <v>12</v>
      </c>
      <c r="J59" s="217">
        <f t="shared" si="11"/>
        <v>4311</v>
      </c>
      <c r="K59" s="225">
        <f t="shared" ref="K59:K67" si="12">IF(A59="","",I59*J59)</f>
        <v>51732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124164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124160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640000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224000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864000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Normal="100" zoomScaleSheetLayoutView="10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3.8'!D4:J4</f>
        <v>#REF!</v>
      </c>
      <c r="E4" s="645"/>
      <c r="F4" s="645"/>
      <c r="G4" s="645"/>
      <c r="H4" s="645"/>
      <c r="I4" s="645"/>
      <c r="J4" s="646"/>
      <c r="K4" s="439" t="e">
        <f>+'UR 3.8'!K4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3.9</v>
      </c>
      <c r="C6" s="794"/>
      <c r="D6" s="112" t="s">
        <v>5</v>
      </c>
      <c r="E6" s="114"/>
      <c r="F6" s="115" t="str">
        <f>+Resumen!B218</f>
        <v>Suministro y colocacion de concreto de 2500 psi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377" t="str">
        <f>IF(A11="","",VLOOKUP(A11,MATERIALES1,2,FALSE))</f>
        <v>M3</v>
      </c>
      <c r="I11" s="373">
        <v>1</v>
      </c>
      <c r="J11" s="217">
        <v>390000</v>
      </c>
      <c r="K11" s="129">
        <f>IF(A11="","",I11*J11)</f>
        <v>390000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2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390000</v>
      </c>
    </row>
    <row r="22" spans="1:12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19500</v>
      </c>
    </row>
    <row r="23" spans="1:12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409500</v>
      </c>
    </row>
    <row r="24" spans="1:12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409500</v>
      </c>
    </row>
    <row r="25" spans="1:12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  <c r="L29" s="359"/>
    </row>
    <row r="30" spans="1:12">
      <c r="A30" s="690" t="s">
        <v>78</v>
      </c>
      <c r="B30" s="691"/>
      <c r="C30" s="691"/>
      <c r="D30" s="691"/>
      <c r="E30" s="691"/>
      <c r="F30" s="691"/>
      <c r="G30" s="692"/>
      <c r="H30" s="377" t="str">
        <f t="shared" si="3"/>
        <v>DIA</v>
      </c>
      <c r="I30" s="382">
        <v>0.5</v>
      </c>
      <c r="J30" s="217">
        <v>50000</v>
      </c>
      <c r="K30" s="129">
        <f t="shared" ref="K30:K35" si="5">IF(A30="","",I30*J30)</f>
        <v>25000</v>
      </c>
    </row>
    <row r="31" spans="1:12">
      <c r="A31" s="690" t="s">
        <v>235</v>
      </c>
      <c r="B31" s="691"/>
      <c r="C31" s="691"/>
      <c r="D31" s="691"/>
      <c r="E31" s="691"/>
      <c r="F31" s="691"/>
      <c r="G31" s="692"/>
      <c r="H31" s="377" t="str">
        <f t="shared" si="3"/>
        <v>DIA</v>
      </c>
      <c r="I31" s="382">
        <v>0.02</v>
      </c>
      <c r="J31" s="217">
        <f t="shared" si="4"/>
        <v>54000</v>
      </c>
      <c r="K31" s="129">
        <f t="shared" si="5"/>
        <v>1080</v>
      </c>
    </row>
    <row r="32" spans="1:12">
      <c r="A32" s="690" t="s">
        <v>236</v>
      </c>
      <c r="B32" s="691"/>
      <c r="C32" s="691"/>
      <c r="D32" s="691"/>
      <c r="E32" s="691"/>
      <c r="F32" s="691"/>
      <c r="G32" s="692"/>
      <c r="H32" s="377" t="str">
        <f t="shared" si="3"/>
        <v>HOR</v>
      </c>
      <c r="I32" s="382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27792.5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27790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10</v>
      </c>
      <c r="J58" s="217">
        <f t="shared" ref="J58:J67" si="11">IF(A58="","",VLOOKUP(A58,M.OBRA1,3,FALSE))</f>
        <v>6036</v>
      </c>
      <c r="K58" s="225">
        <f>IF(A58="","",I58*J58)</f>
        <v>60360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10</v>
      </c>
      <c r="J59" s="217">
        <f t="shared" si="11"/>
        <v>4311</v>
      </c>
      <c r="K59" s="225">
        <f t="shared" ref="K59:K67" si="12">IF(A59="","",I59*J59)</f>
        <v>43110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103470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103470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540760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189266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730026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3.9'!D4:J4</f>
        <v>#REF!</v>
      </c>
      <c r="E4" s="645"/>
      <c r="F4" s="645"/>
      <c r="G4" s="645"/>
      <c r="H4" s="645"/>
      <c r="I4" s="645"/>
      <c r="J4" s="646"/>
      <c r="K4" s="439" t="e">
        <f>+'UR 3.9'!K4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</v>
      </c>
      <c r="C6" s="857"/>
      <c r="D6" s="112" t="s">
        <v>5</v>
      </c>
      <c r="E6" s="114"/>
      <c r="F6" s="115" t="str">
        <f>+Resumen!B219</f>
        <v>Suministro y colocacion de concreto pobre</v>
      </c>
      <c r="G6" s="114"/>
      <c r="H6" s="114"/>
      <c r="I6" s="114"/>
      <c r="J6" s="116"/>
      <c r="K6" s="180" t="s">
        <v>101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377" t="str">
        <f>IF(A11="","",VLOOKUP(A11,MATERIALES1,2,FALSE))</f>
        <v>M3</v>
      </c>
      <c r="I11" s="373">
        <v>0.05</v>
      </c>
      <c r="J11" s="217">
        <f>IF(A11="","",VLOOKUP(A11,MATERIALES1,3,FALSE))</f>
        <v>484481</v>
      </c>
      <c r="K11" s="129">
        <f>IF(A11="","",I11*J11)</f>
        <v>24224.050000000003</v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/>
      </c>
      <c r="I12" s="38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3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3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3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3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3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24224.050000000003</v>
      </c>
    </row>
    <row r="22" spans="1:13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1211.2025000000001</v>
      </c>
    </row>
    <row r="23" spans="1:13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25435.252500000002</v>
      </c>
    </row>
    <row r="24" spans="1:13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25440</v>
      </c>
    </row>
    <row r="25" spans="1:13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3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3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3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3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373">
        <v>4.4999999999999998E-2</v>
      </c>
      <c r="J29" s="217">
        <f t="shared" ref="J29:J35" si="4">IF(A29="","",VLOOKUP(A29,EQUIPOS1,3,FALSE))</f>
        <v>2500</v>
      </c>
      <c r="K29" s="129">
        <f>IF(A29="","",I29*J29)</f>
        <v>112.5</v>
      </c>
      <c r="M29" s="359"/>
    </row>
    <row r="30" spans="1:13">
      <c r="A30" s="690"/>
      <c r="B30" s="691"/>
      <c r="C30" s="691"/>
      <c r="D30" s="691"/>
      <c r="E30" s="691"/>
      <c r="F30" s="691"/>
      <c r="G30" s="692"/>
      <c r="H30" s="377"/>
      <c r="I30" s="382"/>
      <c r="J30" s="217"/>
      <c r="K30" s="129"/>
    </row>
    <row r="31" spans="1:13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3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112.5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5">IF(A43="","",VLOOKUP(A43,TRANSPORTE1,2,FALSE))</f>
        <v/>
      </c>
      <c r="I43" s="220" t="str">
        <f t="shared" ref="I43:I51" si="6">IF(A43="","",H43*G43)</f>
        <v/>
      </c>
      <c r="J43" s="217" t="str">
        <f t="shared" ref="J43:J51" si="7">IF(A43="","",VLOOKUP(A43,TRANSPORTE1,3,FALSE))</f>
        <v/>
      </c>
      <c r="K43" s="225" t="str">
        <f t="shared" ref="K43:K51" si="8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5"/>
        <v/>
      </c>
      <c r="I44" s="220" t="str">
        <f t="shared" si="6"/>
        <v/>
      </c>
      <c r="J44" s="217" t="str">
        <f t="shared" si="7"/>
        <v/>
      </c>
      <c r="K44" s="225" t="str">
        <f t="shared" si="8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5"/>
        <v/>
      </c>
      <c r="I45" s="220" t="str">
        <f t="shared" si="6"/>
        <v/>
      </c>
      <c r="J45" s="217" t="str">
        <f t="shared" si="7"/>
        <v/>
      </c>
      <c r="K45" s="225" t="str">
        <f t="shared" si="8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5"/>
        <v/>
      </c>
      <c r="I46" s="220" t="str">
        <f t="shared" si="6"/>
        <v/>
      </c>
      <c r="J46" s="217" t="str">
        <f t="shared" si="7"/>
        <v/>
      </c>
      <c r="K46" s="225" t="str">
        <f t="shared" si="8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5"/>
        <v/>
      </c>
      <c r="I47" s="220" t="str">
        <f t="shared" si="6"/>
        <v/>
      </c>
      <c r="J47" s="217" t="str">
        <f t="shared" si="7"/>
        <v/>
      </c>
      <c r="K47" s="225" t="str">
        <f t="shared" si="8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5"/>
        <v/>
      </c>
      <c r="I48" s="220" t="str">
        <f t="shared" si="6"/>
        <v/>
      </c>
      <c r="J48" s="217" t="str">
        <f t="shared" si="7"/>
        <v/>
      </c>
      <c r="K48" s="225" t="str">
        <f t="shared" si="8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5"/>
        <v/>
      </c>
      <c r="I49" s="220" t="str">
        <f t="shared" si="6"/>
        <v/>
      </c>
      <c r="J49" s="217" t="str">
        <f t="shared" si="7"/>
        <v/>
      </c>
      <c r="K49" s="225" t="str">
        <f t="shared" si="8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5"/>
        <v/>
      </c>
      <c r="I50" s="220" t="str">
        <f t="shared" si="6"/>
        <v/>
      </c>
      <c r="J50" s="217" t="str">
        <f t="shared" si="7"/>
        <v/>
      </c>
      <c r="K50" s="225" t="str">
        <f t="shared" si="8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5"/>
        <v/>
      </c>
      <c r="I51" s="220" t="str">
        <f t="shared" si="6"/>
        <v/>
      </c>
      <c r="J51" s="217" t="str">
        <f t="shared" si="7"/>
        <v/>
      </c>
      <c r="K51" s="225" t="str">
        <f t="shared" si="8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9">IF(A58="","",VLOOKUP(A58,M.OBRA1,2,FALSE))</f>
        <v>HH</v>
      </c>
      <c r="I58" s="382">
        <v>0.33</v>
      </c>
      <c r="J58" s="217">
        <f t="shared" ref="J58:J67" si="10">IF(A58="","",VLOOKUP(A58,M.OBRA1,3,FALSE))</f>
        <v>6036</v>
      </c>
      <c r="K58" s="225">
        <f>IF(A58="","",I58*J58)</f>
        <v>1991.88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9"/>
        <v>HH</v>
      </c>
      <c r="I59" s="382">
        <f>+I58</f>
        <v>0.33</v>
      </c>
      <c r="J59" s="217">
        <f t="shared" si="10"/>
        <v>4311</v>
      </c>
      <c r="K59" s="225">
        <f t="shared" ref="K59:K67" si="11">IF(A59="","",I59*J59)</f>
        <v>1422.63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9"/>
        <v/>
      </c>
      <c r="I60" s="382"/>
      <c r="J60" s="217" t="str">
        <f t="shared" si="10"/>
        <v/>
      </c>
      <c r="K60" s="225" t="str">
        <f t="shared" si="11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9"/>
        <v/>
      </c>
      <c r="I61" s="382"/>
      <c r="J61" s="217" t="str">
        <f t="shared" si="10"/>
        <v/>
      </c>
      <c r="K61" s="225" t="str">
        <f t="shared" si="11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9"/>
        <v/>
      </c>
      <c r="I62" s="382"/>
      <c r="J62" s="217" t="str">
        <f t="shared" si="10"/>
        <v/>
      </c>
      <c r="K62" s="225" t="str">
        <f t="shared" si="11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9"/>
        <v/>
      </c>
      <c r="I63" s="382"/>
      <c r="J63" s="217" t="str">
        <f>IF(A63="","",VLOOKUP(A63,M.OBRA1,3,FALSE))</f>
        <v/>
      </c>
      <c r="K63" s="225" t="str">
        <f t="shared" si="11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9"/>
        <v/>
      </c>
      <c r="I64" s="382"/>
      <c r="J64" s="217" t="str">
        <f t="shared" si="10"/>
        <v/>
      </c>
      <c r="K64" s="225" t="str">
        <f t="shared" si="11"/>
        <v/>
      </c>
    </row>
    <row r="65" spans="1:13">
      <c r="A65" s="690"/>
      <c r="B65" s="691"/>
      <c r="C65" s="691"/>
      <c r="D65" s="691"/>
      <c r="E65" s="691"/>
      <c r="F65" s="691"/>
      <c r="G65" s="692"/>
      <c r="H65" s="377" t="str">
        <f t="shared" si="9"/>
        <v/>
      </c>
      <c r="I65" s="382"/>
      <c r="J65" s="217" t="str">
        <f t="shared" si="10"/>
        <v/>
      </c>
      <c r="K65" s="225" t="str">
        <f t="shared" si="11"/>
        <v/>
      </c>
    </row>
    <row r="66" spans="1:13">
      <c r="A66" s="690"/>
      <c r="B66" s="691"/>
      <c r="C66" s="691"/>
      <c r="D66" s="691"/>
      <c r="E66" s="691"/>
      <c r="F66" s="691"/>
      <c r="G66" s="692"/>
      <c r="H66" s="377" t="str">
        <f t="shared" si="9"/>
        <v/>
      </c>
      <c r="I66" s="382"/>
      <c r="J66" s="217" t="str">
        <f t="shared" si="10"/>
        <v/>
      </c>
      <c r="K66" s="225" t="str">
        <f t="shared" si="11"/>
        <v/>
      </c>
    </row>
    <row r="67" spans="1:13" ht="13.5" thickBot="1">
      <c r="A67" s="693"/>
      <c r="B67" s="694"/>
      <c r="C67" s="694"/>
      <c r="D67" s="694"/>
      <c r="E67" s="694"/>
      <c r="F67" s="694"/>
      <c r="G67" s="695"/>
      <c r="H67" s="374" t="str">
        <f t="shared" si="9"/>
        <v/>
      </c>
      <c r="I67" s="374"/>
      <c r="J67" s="219" t="str">
        <f t="shared" si="10"/>
        <v/>
      </c>
      <c r="K67" s="226" t="str">
        <f t="shared" si="11"/>
        <v/>
      </c>
    </row>
    <row r="68" spans="1:13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3414.51</v>
      </c>
    </row>
    <row r="69" spans="1:13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3410</v>
      </c>
    </row>
    <row r="70" spans="1:13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3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28960</v>
      </c>
      <c r="K71" s="613"/>
      <c r="M71" s="359"/>
    </row>
    <row r="72" spans="1:13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10136</v>
      </c>
    </row>
    <row r="73" spans="1:13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39096</v>
      </c>
      <c r="K73" s="613"/>
    </row>
    <row r="74" spans="1:13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3.10'!D4:J4</f>
        <v>#REF!</v>
      </c>
      <c r="E4" s="645"/>
      <c r="F4" s="645"/>
      <c r="G4" s="645"/>
      <c r="H4" s="645"/>
      <c r="I4" s="645"/>
      <c r="J4" s="646"/>
      <c r="K4" s="439" t="e">
        <f>+'UR 3.10'!K4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3.11</v>
      </c>
      <c r="C6" s="857"/>
      <c r="D6" s="112" t="s">
        <v>5</v>
      </c>
      <c r="E6" s="114"/>
      <c r="F6" s="115" t="str">
        <f>+Resumen!B220</f>
        <v>Suministro y colocación de acero de refuerzo fy= 4200 kg/cm²</v>
      </c>
      <c r="G6" s="114"/>
      <c r="H6" s="114"/>
      <c r="I6" s="114"/>
      <c r="J6" s="116"/>
      <c r="K6" s="180" t="s">
        <v>91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>KG</v>
      </c>
      <c r="I11" s="373">
        <v>1</v>
      </c>
      <c r="J11" s="217">
        <v>3300</v>
      </c>
      <c r="K11" s="129">
        <f t="shared" ref="K11:K20" si="1">IF(A11="","",I11*J11)</f>
        <v>3300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382" t="str">
        <f t="shared" si="0"/>
        <v>KG</v>
      </c>
      <c r="I12" s="382">
        <v>0.03</v>
      </c>
      <c r="J12" s="218">
        <v>3000</v>
      </c>
      <c r="K12" s="129">
        <f t="shared" si="1"/>
        <v>90</v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ref="J13:J20" si="2">IF(A13="","",VLOOKUP(A13,MATERIALES1,3,FALSE))</f>
        <v/>
      </c>
      <c r="K13" s="129" t="str">
        <f t="shared" si="1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2"/>
        <v/>
      </c>
      <c r="K14" s="129" t="str">
        <f t="shared" si="1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2"/>
        <v/>
      </c>
      <c r="K15" s="129" t="str">
        <f t="shared" si="1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2"/>
        <v/>
      </c>
      <c r="K16" s="129" t="str">
        <f t="shared" si="1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2"/>
        <v/>
      </c>
      <c r="K17" s="129" t="str">
        <f t="shared" si="1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2"/>
        <v/>
      </c>
      <c r="K18" s="129" t="str">
        <f t="shared" si="1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2"/>
        <v/>
      </c>
      <c r="K19" s="129" t="str">
        <f t="shared" si="1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2"/>
        <v/>
      </c>
      <c r="K20" s="129" t="str">
        <f t="shared" si="1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3390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169.5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3559.5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3560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 t="shared" ref="K29:K35" si="5"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si="4"/>
        <v/>
      </c>
      <c r="K30" s="129" t="str">
        <f t="shared" si="5"/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55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0.11</v>
      </c>
      <c r="J58" s="217">
        <f t="shared" ref="J58:J67" si="11">IF(A58="","",VLOOKUP(A58,M.OBRA1,3,FALSE))</f>
        <v>6036</v>
      </c>
      <c r="K58" s="225">
        <f t="shared" ref="K58:K67" si="12"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377" t="str">
        <f t="shared" si="10"/>
        <v/>
      </c>
      <c r="I59" s="382"/>
      <c r="J59" s="217" t="str">
        <f t="shared" si="11"/>
        <v/>
      </c>
      <c r="K59" s="225" t="str">
        <f t="shared" si="12"/>
        <v/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4280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1498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5778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="115" zoomScaleNormal="100" zoomScaleSheetLayoutView="115" workbookViewId="0">
      <selection activeCell="B7" sqref="B7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+UR3.11!D4</f>
        <v>#REF!</v>
      </c>
      <c r="E4" s="645"/>
      <c r="F4" s="645"/>
      <c r="G4" s="645"/>
      <c r="H4" s="645"/>
      <c r="I4" s="645"/>
      <c r="J4" s="646"/>
      <c r="K4" s="212" t="e">
        <f>+UR3.11!K4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3.12</v>
      </c>
      <c r="C6" s="857"/>
      <c r="D6" s="112" t="s">
        <v>5</v>
      </c>
      <c r="E6" s="114"/>
      <c r="F6" s="115" t="str">
        <f>+Resumen!B221</f>
        <v>Mampostería de ladrillo para pozos de inspección</v>
      </c>
      <c r="G6" s="114"/>
      <c r="H6" s="114"/>
      <c r="I6" s="114"/>
      <c r="J6" s="116"/>
      <c r="K6" s="180" t="s">
        <v>682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114</v>
      </c>
      <c r="B11" s="697"/>
      <c r="C11" s="697"/>
      <c r="D11" s="697"/>
      <c r="E11" s="697"/>
      <c r="F11" s="697"/>
      <c r="G11" s="698"/>
      <c r="H11" s="377" t="str">
        <f t="shared" ref="H11:H20" si="0">IF(A11="","",VLOOKUP(A11,MATERIALES1,2,FALSE))</f>
        <v>UND</v>
      </c>
      <c r="I11" s="373">
        <v>120</v>
      </c>
      <c r="J11" s="217">
        <f t="shared" ref="J11:J20" si="1">IF(A11="","",VLOOKUP(A11,MATERIALES1,3,FALSE))</f>
        <v>700</v>
      </c>
      <c r="K11" s="129">
        <f>IF(A11="","",I11*J11)</f>
        <v>84000</v>
      </c>
    </row>
    <row r="12" spans="1:11">
      <c r="A12" s="699" t="s">
        <v>225</v>
      </c>
      <c r="B12" s="700"/>
      <c r="C12" s="700"/>
      <c r="D12" s="700"/>
      <c r="E12" s="700"/>
      <c r="F12" s="700"/>
      <c r="G12" s="701"/>
      <c r="H12" s="382" t="s">
        <v>99</v>
      </c>
      <c r="I12" s="382">
        <v>7.0000000000000007E-2</v>
      </c>
      <c r="J12" s="218">
        <f>[10]Lista!D124</f>
        <v>402434</v>
      </c>
      <c r="K12" s="129">
        <f t="shared" ref="K12:K20" si="2">IF(A12="","",I12*J12)</f>
        <v>28170.38</v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112170.38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5608.5190000000002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117778.899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117780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1.7</v>
      </c>
      <c r="J58" s="217">
        <f t="shared" ref="J58:J67" si="11">IF(A58="","",VLOOKUP(A58,M.OBRA1,3,FALSE))</f>
        <v>6036</v>
      </c>
      <c r="K58" s="225">
        <f>IF(A58="","",I58*J58)</f>
        <v>10261.199999999999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v>1.7</v>
      </c>
      <c r="J59" s="217">
        <f t="shared" si="11"/>
        <v>4311</v>
      </c>
      <c r="K59" s="225">
        <f t="shared" ref="K59:K67" si="12">IF(A59="","",I59*J59)</f>
        <v>7328.7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17589.899999999998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17590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137870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48254.5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186124.5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Normal="100" zoomScaleSheetLayoutView="100" workbookViewId="0">
      <selection activeCell="B7" sqref="B7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3.12'!D4:J4</f>
        <v>#REF!</v>
      </c>
      <c r="E4" s="645"/>
      <c r="F4" s="645"/>
      <c r="G4" s="645"/>
      <c r="H4" s="645"/>
      <c r="I4" s="645"/>
      <c r="J4" s="646"/>
      <c r="K4" s="212" t="e">
        <f>+'UR 3.12'!K4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3.13</v>
      </c>
      <c r="C6" s="857"/>
      <c r="D6" s="112" t="s">
        <v>5</v>
      </c>
      <c r="E6" s="114"/>
      <c r="F6" s="115" t="str">
        <f>+Resumen!B222</f>
        <v>Sifones de caida Diametro 10'' y hp= 2.01 - 3.00 m</v>
      </c>
      <c r="G6" s="114"/>
      <c r="H6" s="114"/>
      <c r="I6" s="114"/>
      <c r="J6" s="116"/>
      <c r="K6" s="180" t="str">
        <f>+Resumen!C222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756</v>
      </c>
      <c r="B11" s="697"/>
      <c r="C11" s="697"/>
      <c r="D11" s="697"/>
      <c r="E11" s="697"/>
      <c r="F11" s="697"/>
      <c r="G11" s="698"/>
      <c r="H11" s="377" t="s">
        <v>6</v>
      </c>
      <c r="I11" s="373">
        <v>3</v>
      </c>
      <c r="J11" s="217">
        <v>60802</v>
      </c>
      <c r="K11" s="129">
        <f>IF(A11="","",I11*J11)</f>
        <v>182406</v>
      </c>
    </row>
    <row r="12" spans="1:11">
      <c r="A12" s="699" t="s">
        <v>761</v>
      </c>
      <c r="B12" s="700"/>
      <c r="C12" s="700"/>
      <c r="D12" s="700"/>
      <c r="E12" s="700"/>
      <c r="F12" s="700"/>
      <c r="G12" s="701"/>
      <c r="H12" s="382" t="s">
        <v>11</v>
      </c>
      <c r="I12" s="382">
        <v>1</v>
      </c>
      <c r="J12" s="218">
        <v>68000</v>
      </c>
      <c r="K12" s="129">
        <f t="shared" ref="K12:K20" si="0">IF(A12="","",I12*J12)</f>
        <v>68000</v>
      </c>
    </row>
    <row r="13" spans="1:11">
      <c r="A13" s="699" t="s">
        <v>116</v>
      </c>
      <c r="B13" s="700"/>
      <c r="C13" s="700"/>
      <c r="D13" s="700"/>
      <c r="E13" s="700"/>
      <c r="F13" s="700"/>
      <c r="G13" s="701"/>
      <c r="H13" s="382" t="str">
        <f t="shared" ref="H13:H20" si="1">IF(A13="","",VLOOKUP(A13,MATERIALES1,2,FALSE))</f>
        <v>M3</v>
      </c>
      <c r="I13" s="382">
        <v>0.02</v>
      </c>
      <c r="J13" s="218">
        <f t="shared" ref="J13:J20" si="2">IF(A13="","",VLOOKUP(A13,MATERIALES1,3,FALSE))</f>
        <v>523089</v>
      </c>
      <c r="K13" s="129">
        <f t="shared" si="0"/>
        <v>10461.780000000001</v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1"/>
        <v/>
      </c>
      <c r="I14" s="382"/>
      <c r="J14" s="218" t="str">
        <f t="shared" si="2"/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1"/>
        <v/>
      </c>
      <c r="I15" s="38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1"/>
        <v/>
      </c>
      <c r="I16" s="382"/>
      <c r="J16" s="218" t="str">
        <f t="shared" si="2"/>
        <v/>
      </c>
      <c r="K16" s="129" t="str">
        <f t="shared" si="0"/>
        <v/>
      </c>
    </row>
    <row r="17" spans="1:12">
      <c r="A17" s="699"/>
      <c r="B17" s="700"/>
      <c r="C17" s="700"/>
      <c r="D17" s="700"/>
      <c r="E17" s="700"/>
      <c r="F17" s="700"/>
      <c r="G17" s="701"/>
      <c r="H17" s="382" t="str">
        <f t="shared" si="1"/>
        <v/>
      </c>
      <c r="I17" s="382"/>
      <c r="J17" s="218" t="str">
        <f t="shared" si="2"/>
        <v/>
      </c>
      <c r="K17" s="129" t="str">
        <f t="shared" si="0"/>
        <v/>
      </c>
    </row>
    <row r="18" spans="1:12">
      <c r="A18" s="699"/>
      <c r="B18" s="700"/>
      <c r="C18" s="700"/>
      <c r="D18" s="700"/>
      <c r="E18" s="700"/>
      <c r="F18" s="700"/>
      <c r="G18" s="701"/>
      <c r="H18" s="382" t="str">
        <f t="shared" si="1"/>
        <v/>
      </c>
      <c r="I18" s="382"/>
      <c r="J18" s="218" t="str">
        <f t="shared" si="2"/>
        <v/>
      </c>
      <c r="K18" s="129" t="str">
        <f t="shared" si="0"/>
        <v/>
      </c>
    </row>
    <row r="19" spans="1:12">
      <c r="A19" s="699"/>
      <c r="B19" s="700"/>
      <c r="C19" s="700"/>
      <c r="D19" s="700"/>
      <c r="E19" s="700"/>
      <c r="F19" s="700"/>
      <c r="G19" s="701"/>
      <c r="H19" s="382" t="str">
        <f t="shared" si="1"/>
        <v/>
      </c>
      <c r="I19" s="382"/>
      <c r="J19" s="218" t="str">
        <f t="shared" si="2"/>
        <v/>
      </c>
      <c r="K19" s="129" t="str">
        <f t="shared" si="0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74" t="str">
        <f t="shared" si="1"/>
        <v/>
      </c>
      <c r="I20" s="374"/>
      <c r="J20" s="219" t="str">
        <f t="shared" si="2"/>
        <v/>
      </c>
      <c r="K20" s="129" t="str">
        <f t="shared" si="0"/>
        <v/>
      </c>
    </row>
    <row r="21" spans="1:12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260867.78</v>
      </c>
    </row>
    <row r="22" spans="1:12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13043.389000000001</v>
      </c>
    </row>
    <row r="23" spans="1:12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273911.16899999999</v>
      </c>
    </row>
    <row r="24" spans="1:12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273910</v>
      </c>
    </row>
    <row r="25" spans="1:12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77" t="str">
        <f t="shared" ref="H29:H35" si="3">IF(A29="","",VLOOKUP(A29,EQUIPOS1,2,FALSE))</f>
        <v>DIA</v>
      </c>
      <c r="I29" s="178">
        <v>7.4999999999999997E-2</v>
      </c>
      <c r="J29" s="217">
        <f t="shared" ref="J29:J35" si="4">IF(A29="","",VLOOKUP(A29,EQUIPOS1,3,FALSE))</f>
        <v>2500</v>
      </c>
      <c r="K29" s="129">
        <f>IF(A29="","",I29*J29)</f>
        <v>187.5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377" t="str">
        <f t="shared" si="3"/>
        <v/>
      </c>
      <c r="I30" s="382"/>
      <c r="J30" s="217" t="str">
        <f t="shared" si="4"/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187.5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190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77" t="str">
        <f t="shared" ref="H58:H67" si="10">IF(A58="","",VLOOKUP(A58,M.OBRA1,2,FALSE))</f>
        <v>HH</v>
      </c>
      <c r="I58" s="382">
        <v>14.75</v>
      </c>
      <c r="J58" s="217">
        <f t="shared" ref="J58:J67" si="11">IF(A58="","",VLOOKUP(A58,M.OBRA1,3,FALSE))</f>
        <v>6036</v>
      </c>
      <c r="K58" s="225">
        <f>IF(A58="","",I58*J58)</f>
        <v>89031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77" t="str">
        <f t="shared" si="10"/>
        <v>HH</v>
      </c>
      <c r="I59" s="382">
        <f>+I58</f>
        <v>14.75</v>
      </c>
      <c r="J59" s="217">
        <f t="shared" si="11"/>
        <v>4311</v>
      </c>
      <c r="K59" s="225">
        <f t="shared" ref="K59:K67" si="12">IF(A59="","",I59*J59)</f>
        <v>63587.25</v>
      </c>
    </row>
    <row r="60" spans="1:11">
      <c r="A60" s="690"/>
      <c r="B60" s="691"/>
      <c r="C60" s="691"/>
      <c r="D60" s="691"/>
      <c r="E60" s="691"/>
      <c r="F60" s="691"/>
      <c r="G60" s="692"/>
      <c r="H60" s="377" t="str">
        <f t="shared" si="10"/>
        <v/>
      </c>
      <c r="I60" s="38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si="10"/>
        <v/>
      </c>
      <c r="I61" s="38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152618.25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152620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426720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149352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576072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view="pageBreakPreview" zoomScaleNormal="100" zoomScaleSheetLayoutView="100" workbookViewId="0">
      <selection activeCell="T39" sqref="T39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3.13'!D4:J4</f>
        <v>#REF!</v>
      </c>
      <c r="E4" s="645"/>
      <c r="F4" s="645"/>
      <c r="G4" s="645"/>
      <c r="H4" s="645"/>
      <c r="I4" s="645"/>
      <c r="J4" s="646"/>
      <c r="K4" s="212" t="e">
        <f>+'UR 3.13'!K4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3.14</v>
      </c>
      <c r="C6" s="857"/>
      <c r="D6" s="112" t="s">
        <v>5</v>
      </c>
      <c r="E6" s="114"/>
      <c r="F6" s="115" t="str">
        <f>+Resumen!B223</f>
        <v xml:space="preserve"> Conexiones domiciliarias Longitud menor o igual a 6.00 m</v>
      </c>
      <c r="G6" s="114"/>
      <c r="H6" s="114"/>
      <c r="I6" s="114"/>
      <c r="J6" s="116"/>
      <c r="K6" s="180" t="str">
        <f>+Resumen!C223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745</v>
      </c>
      <c r="B11" s="697"/>
      <c r="C11" s="697"/>
      <c r="D11" s="697"/>
      <c r="E11" s="697"/>
      <c r="F11" s="697"/>
      <c r="G11" s="698"/>
      <c r="H11" s="377" t="s">
        <v>6</v>
      </c>
      <c r="I11" s="373">
        <v>6</v>
      </c>
      <c r="J11" s="217">
        <f>[10]Lista!D210</f>
        <v>38146</v>
      </c>
      <c r="K11" s="129">
        <f>IF(A11="","",I11*J11)</f>
        <v>228876</v>
      </c>
    </row>
    <row r="12" spans="1:11">
      <c r="A12" s="699" t="s">
        <v>762</v>
      </c>
      <c r="B12" s="700"/>
      <c r="C12" s="700"/>
      <c r="D12" s="700"/>
      <c r="E12" s="700"/>
      <c r="F12" s="700"/>
      <c r="G12" s="701"/>
      <c r="H12" s="382" t="s">
        <v>334</v>
      </c>
      <c r="I12" s="382">
        <v>1</v>
      </c>
      <c r="J12" s="218">
        <v>170000</v>
      </c>
      <c r="K12" s="129">
        <f t="shared" ref="K12:K22" si="0">IF(A12="","",I12*J12)</f>
        <v>170000</v>
      </c>
    </row>
    <row r="13" spans="1:11">
      <c r="A13" s="699" t="s">
        <v>747</v>
      </c>
      <c r="B13" s="700"/>
      <c r="C13" s="700"/>
      <c r="D13" s="700"/>
      <c r="E13" s="700"/>
      <c r="F13" s="700"/>
      <c r="G13" s="701"/>
      <c r="H13" s="382" t="s">
        <v>334</v>
      </c>
      <c r="I13" s="382">
        <v>1</v>
      </c>
      <c r="J13" s="218">
        <v>55000</v>
      </c>
      <c r="K13" s="129">
        <f t="shared" si="0"/>
        <v>55000</v>
      </c>
    </row>
    <row r="14" spans="1:11">
      <c r="A14" s="699" t="s">
        <v>164</v>
      </c>
      <c r="B14" s="700"/>
      <c r="C14" s="700"/>
      <c r="D14" s="700"/>
      <c r="E14" s="700"/>
      <c r="F14" s="700"/>
      <c r="G14" s="701"/>
      <c r="H14" s="382" t="str">
        <f t="shared" ref="H14:H22" si="1">IF(A14="","",VLOOKUP(A14,MATERIALES1,2,FALSE))</f>
        <v>GAL</v>
      </c>
      <c r="I14" s="382">
        <v>0.02</v>
      </c>
      <c r="J14" s="218">
        <f t="shared" ref="J14:J22" si="2">IF(A14="","",VLOOKUP(A14,MATERIALES1,3,FALSE))</f>
        <v>117843</v>
      </c>
      <c r="K14" s="129">
        <f t="shared" si="0"/>
        <v>2356.86</v>
      </c>
    </row>
    <row r="15" spans="1:11">
      <c r="A15" s="699" t="s">
        <v>167</v>
      </c>
      <c r="B15" s="700"/>
      <c r="C15" s="700"/>
      <c r="D15" s="700"/>
      <c r="E15" s="700"/>
      <c r="F15" s="700"/>
      <c r="G15" s="701"/>
      <c r="H15" s="382" t="str">
        <f t="shared" si="1"/>
        <v>GAL</v>
      </c>
      <c r="I15" s="382">
        <v>0.02</v>
      </c>
      <c r="J15" s="218">
        <f t="shared" si="2"/>
        <v>327651</v>
      </c>
      <c r="K15" s="129">
        <f t="shared" si="0"/>
        <v>6553.02</v>
      </c>
    </row>
    <row r="16" spans="1:11">
      <c r="A16" s="699" t="s">
        <v>748</v>
      </c>
      <c r="B16" s="700"/>
      <c r="C16" s="700"/>
      <c r="D16" s="700"/>
      <c r="E16" s="700"/>
      <c r="F16" s="700"/>
      <c r="G16" s="701"/>
      <c r="H16" s="382" t="s">
        <v>91</v>
      </c>
      <c r="I16" s="382">
        <v>6</v>
      </c>
      <c r="J16" s="218">
        <v>3300</v>
      </c>
      <c r="K16" s="129">
        <f t="shared" si="0"/>
        <v>19800</v>
      </c>
    </row>
    <row r="17" spans="1:11">
      <c r="A17" s="699" t="s">
        <v>97</v>
      </c>
      <c r="B17" s="700"/>
      <c r="C17" s="700"/>
      <c r="D17" s="700"/>
      <c r="E17" s="700"/>
      <c r="F17" s="700"/>
      <c r="G17" s="701"/>
      <c r="H17" s="382" t="str">
        <f t="shared" si="1"/>
        <v>KG</v>
      </c>
      <c r="I17" s="382">
        <v>0.2</v>
      </c>
      <c r="J17" s="218">
        <v>4000</v>
      </c>
      <c r="K17" s="129">
        <f t="shared" si="0"/>
        <v>800</v>
      </c>
    </row>
    <row r="18" spans="1:11">
      <c r="A18" s="699" t="s">
        <v>114</v>
      </c>
      <c r="B18" s="700"/>
      <c r="C18" s="700"/>
      <c r="D18" s="700"/>
      <c r="E18" s="700"/>
      <c r="F18" s="700"/>
      <c r="G18" s="701"/>
      <c r="H18" s="382" t="str">
        <f t="shared" si="1"/>
        <v>UND</v>
      </c>
      <c r="I18" s="382">
        <v>100</v>
      </c>
      <c r="J18" s="218">
        <f t="shared" si="2"/>
        <v>700</v>
      </c>
      <c r="K18" s="129">
        <f t="shared" si="0"/>
        <v>70000</v>
      </c>
    </row>
    <row r="19" spans="1:11">
      <c r="A19" s="699" t="s">
        <v>104</v>
      </c>
      <c r="B19" s="700"/>
      <c r="C19" s="700"/>
      <c r="D19" s="700"/>
      <c r="E19" s="700"/>
      <c r="F19" s="700"/>
      <c r="G19" s="701"/>
      <c r="H19" s="382" t="s">
        <v>91</v>
      </c>
      <c r="I19" s="382">
        <v>50</v>
      </c>
      <c r="J19" s="218">
        <f>[10]Lista!D64</f>
        <v>586</v>
      </c>
      <c r="K19" s="129">
        <f t="shared" si="0"/>
        <v>29300</v>
      </c>
    </row>
    <row r="20" spans="1:11">
      <c r="A20" s="699" t="s">
        <v>208</v>
      </c>
      <c r="B20" s="700"/>
      <c r="C20" s="700"/>
      <c r="D20" s="700"/>
      <c r="E20" s="700"/>
      <c r="F20" s="700"/>
      <c r="G20" s="701"/>
      <c r="H20" s="382" t="s">
        <v>99</v>
      </c>
      <c r="I20" s="382">
        <v>0.1</v>
      </c>
      <c r="J20" s="218">
        <v>50000</v>
      </c>
      <c r="K20" s="129">
        <f t="shared" si="0"/>
        <v>5000</v>
      </c>
    </row>
    <row r="21" spans="1:11">
      <c r="A21" s="699" t="s">
        <v>134</v>
      </c>
      <c r="B21" s="700"/>
      <c r="C21" s="700"/>
      <c r="D21" s="700"/>
      <c r="E21" s="700"/>
      <c r="F21" s="700"/>
      <c r="G21" s="701"/>
      <c r="H21" s="382" t="str">
        <f t="shared" si="1"/>
        <v>M3</v>
      </c>
      <c r="I21" s="382">
        <v>0.08</v>
      </c>
      <c r="J21" s="218">
        <v>65000</v>
      </c>
      <c r="K21" s="129">
        <f t="shared" si="0"/>
        <v>5200</v>
      </c>
    </row>
    <row r="22" spans="1:11" ht="13.5" thickBot="1">
      <c r="A22" s="702"/>
      <c r="B22" s="703"/>
      <c r="C22" s="703"/>
      <c r="D22" s="703"/>
      <c r="E22" s="703"/>
      <c r="F22" s="703"/>
      <c r="G22" s="704"/>
      <c r="H22" s="374" t="str">
        <f t="shared" si="1"/>
        <v/>
      </c>
      <c r="I22" s="374"/>
      <c r="J22" s="219" t="str">
        <f t="shared" si="2"/>
        <v/>
      </c>
      <c r="K22" s="129" t="str">
        <f t="shared" si="0"/>
        <v/>
      </c>
    </row>
    <row r="23" spans="1:11" ht="13.5" thickBot="1">
      <c r="A23" s="379"/>
      <c r="B23" s="379"/>
      <c r="C23" s="379"/>
      <c r="D23" s="379"/>
      <c r="E23" s="378" t="s">
        <v>19</v>
      </c>
      <c r="F23" s="379"/>
      <c r="G23" s="379"/>
      <c r="H23" s="381"/>
      <c r="I23" s="381"/>
      <c r="J23" s="134"/>
      <c r="K23" s="135">
        <f>SUM(K11:K22)</f>
        <v>592885.88</v>
      </c>
    </row>
    <row r="24" spans="1:11" ht="13.5" thickBot="1">
      <c r="A24" s="379"/>
      <c r="B24" s="379"/>
      <c r="C24" s="379"/>
      <c r="D24" s="379"/>
      <c r="E24" s="136" t="s">
        <v>20</v>
      </c>
      <c r="F24" s="137"/>
      <c r="G24" s="137"/>
      <c r="H24" s="137"/>
      <c r="I24" s="138">
        <v>0.05</v>
      </c>
      <c r="J24" s="139"/>
      <c r="K24" s="135">
        <f>K23*I24</f>
        <v>29644.294000000002</v>
      </c>
    </row>
    <row r="25" spans="1:11" ht="13.5" thickBot="1">
      <c r="A25" s="379"/>
      <c r="B25" s="379"/>
      <c r="C25" s="379"/>
      <c r="D25" s="379"/>
      <c r="E25" s="380" t="s">
        <v>21</v>
      </c>
      <c r="F25" s="381"/>
      <c r="G25" s="381"/>
      <c r="H25" s="137"/>
      <c r="I25" s="137"/>
      <c r="J25" s="140"/>
      <c r="K25" s="135">
        <f>K24+K23</f>
        <v>622530.174</v>
      </c>
    </row>
    <row r="26" spans="1:11" ht="13.5" thickBot="1">
      <c r="A26" s="379"/>
      <c r="B26" s="379"/>
      <c r="C26" s="379"/>
      <c r="D26" s="379"/>
      <c r="E26" s="380" t="s">
        <v>22</v>
      </c>
      <c r="F26" s="381"/>
      <c r="G26" s="381"/>
      <c r="H26" s="137"/>
      <c r="I26" s="137"/>
      <c r="J26" s="140"/>
      <c r="K26" s="135">
        <f>MROUND(K25,10)</f>
        <v>622530</v>
      </c>
    </row>
    <row r="27" spans="1:11">
      <c r="A27" s="379"/>
      <c r="B27" s="141"/>
      <c r="C27" s="141"/>
      <c r="D27" s="141"/>
      <c r="E27" s="141"/>
      <c r="F27" s="141"/>
      <c r="G27" s="141"/>
      <c r="H27" s="141"/>
      <c r="I27" s="141"/>
      <c r="J27" s="141"/>
      <c r="K27" s="141"/>
    </row>
    <row r="28" spans="1:11" ht="13.5" thickBot="1">
      <c r="A28" s="142" t="s">
        <v>369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41"/>
    </row>
    <row r="29" spans="1:11">
      <c r="A29" s="598" t="s">
        <v>10</v>
      </c>
      <c r="B29" s="599"/>
      <c r="C29" s="599"/>
      <c r="D29" s="599"/>
      <c r="E29" s="599"/>
      <c r="F29" s="599"/>
      <c r="G29" s="600"/>
      <c r="H29" s="599" t="s">
        <v>11</v>
      </c>
      <c r="I29" s="604" t="s">
        <v>12</v>
      </c>
      <c r="J29" s="599" t="s">
        <v>13</v>
      </c>
      <c r="K29" s="604" t="s">
        <v>14</v>
      </c>
    </row>
    <row r="30" spans="1:11" ht="13.5" thickBot="1">
      <c r="A30" s="601"/>
      <c r="B30" s="602"/>
      <c r="C30" s="602"/>
      <c r="D30" s="602"/>
      <c r="E30" s="602"/>
      <c r="F30" s="602"/>
      <c r="G30" s="603"/>
      <c r="H30" s="602"/>
      <c r="I30" s="605"/>
      <c r="J30" s="602"/>
      <c r="K30" s="605"/>
    </row>
    <row r="31" spans="1:11">
      <c r="A31" s="648" t="s">
        <v>80</v>
      </c>
      <c r="B31" s="649"/>
      <c r="C31" s="649"/>
      <c r="D31" s="649"/>
      <c r="E31" s="649"/>
      <c r="F31" s="649"/>
      <c r="G31" s="650"/>
      <c r="H31" s="377" t="str">
        <f t="shared" ref="H31:H37" si="3">IF(A31="","",VLOOKUP(A31,EQUIPOS1,2,FALSE))</f>
        <v>DIA</v>
      </c>
      <c r="I31" s="178">
        <v>1</v>
      </c>
      <c r="J31" s="217">
        <v>20000</v>
      </c>
      <c r="K31" s="129">
        <f>IF(A31="","",I31*J31)</f>
        <v>20000</v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ref="J32:J37" si="4">IF(A32="","",VLOOKUP(A32,EQUIPOS1,3,FALSE))</f>
        <v/>
      </c>
      <c r="K32" s="129" t="str">
        <f t="shared" ref="K32:K37" si="5">IF(A32="","",I32*J32)</f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>
      <c r="A35" s="690"/>
      <c r="B35" s="691"/>
      <c r="C35" s="691"/>
      <c r="D35" s="691"/>
      <c r="E35" s="691"/>
      <c r="F35" s="691"/>
      <c r="G35" s="692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>
      <c r="A36" s="690"/>
      <c r="B36" s="691"/>
      <c r="C36" s="691"/>
      <c r="D36" s="691"/>
      <c r="E36" s="691"/>
      <c r="F36" s="691"/>
      <c r="G36" s="692"/>
      <c r="H36" s="377" t="str">
        <f t="shared" si="3"/>
        <v/>
      </c>
      <c r="I36" s="382"/>
      <c r="J36" s="217" t="str">
        <f t="shared" si="4"/>
        <v/>
      </c>
      <c r="K36" s="129" t="str">
        <f t="shared" si="5"/>
        <v/>
      </c>
    </row>
    <row r="37" spans="1:11" ht="13.5" thickBot="1">
      <c r="A37" s="693"/>
      <c r="B37" s="694"/>
      <c r="C37" s="694"/>
      <c r="D37" s="694"/>
      <c r="E37" s="694"/>
      <c r="F37" s="694"/>
      <c r="G37" s="695"/>
      <c r="H37" s="377" t="str">
        <f t="shared" si="3"/>
        <v/>
      </c>
      <c r="I37" s="382"/>
      <c r="J37" s="217" t="str">
        <f t="shared" si="4"/>
        <v/>
      </c>
      <c r="K37" s="129" t="str">
        <f t="shared" si="5"/>
        <v/>
      </c>
    </row>
    <row r="38" spans="1:11" ht="13.5" thickBot="1">
      <c r="A38" s="141"/>
      <c r="B38" s="141"/>
      <c r="C38" s="141"/>
      <c r="D38" s="141"/>
      <c r="E38" s="380" t="s">
        <v>19</v>
      </c>
      <c r="F38" s="381"/>
      <c r="G38" s="137"/>
      <c r="H38" s="137"/>
      <c r="I38" s="137"/>
      <c r="J38" s="147"/>
      <c r="K38" s="135">
        <f>SUM(K31:K37)</f>
        <v>20000</v>
      </c>
    </row>
    <row r="39" spans="1:11" ht="13.5" thickBot="1">
      <c r="A39" s="379"/>
      <c r="B39" s="379"/>
      <c r="C39" s="379"/>
      <c r="D39" s="379"/>
      <c r="E39" s="380" t="s">
        <v>370</v>
      </c>
      <c r="F39" s="381"/>
      <c r="G39" s="381"/>
      <c r="H39" s="381"/>
      <c r="I39" s="381"/>
      <c r="J39" s="134"/>
      <c r="K39" s="135">
        <f>MROUND(K38,10)</f>
        <v>20000</v>
      </c>
    </row>
    <row r="40" spans="1:11">
      <c r="A40" s="141"/>
      <c r="B40" s="141"/>
      <c r="C40" s="141"/>
      <c r="D40" s="141"/>
      <c r="E40" s="379"/>
      <c r="F40" s="379"/>
      <c r="G40" s="379"/>
      <c r="H40" s="379"/>
      <c r="I40" s="379"/>
      <c r="J40" s="148"/>
      <c r="K40" s="149"/>
    </row>
    <row r="41" spans="1:11" ht="13.5" thickBot="1">
      <c r="A41" s="142" t="s">
        <v>371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</row>
    <row r="42" spans="1:11">
      <c r="A42" s="598" t="s">
        <v>10</v>
      </c>
      <c r="B42" s="599"/>
      <c r="C42" s="599"/>
      <c r="D42" s="599"/>
      <c r="E42" s="599"/>
      <c r="F42" s="600"/>
      <c r="G42" s="687" t="s">
        <v>372</v>
      </c>
      <c r="H42" s="604" t="s">
        <v>373</v>
      </c>
      <c r="I42" s="604" t="s">
        <v>374</v>
      </c>
      <c r="J42" s="604" t="s">
        <v>28</v>
      </c>
      <c r="K42" s="604" t="s">
        <v>13</v>
      </c>
    </row>
    <row r="43" spans="1:11" ht="13.5" thickBot="1">
      <c r="A43" s="601"/>
      <c r="B43" s="602"/>
      <c r="C43" s="602"/>
      <c r="D43" s="602"/>
      <c r="E43" s="602"/>
      <c r="F43" s="603"/>
      <c r="G43" s="688"/>
      <c r="H43" s="605"/>
      <c r="I43" s="605"/>
      <c r="J43" s="605"/>
      <c r="K43" s="605"/>
    </row>
    <row r="44" spans="1:11">
      <c r="A44" s="648"/>
      <c r="B44" s="649"/>
      <c r="C44" s="649"/>
      <c r="D44" s="649"/>
      <c r="E44" s="649"/>
      <c r="F44" s="650"/>
      <c r="G44" s="222"/>
      <c r="H44" s="221"/>
      <c r="I44" s="220"/>
      <c r="J44" s="217"/>
      <c r="K44" s="225"/>
    </row>
    <row r="45" spans="1:11">
      <c r="A45" s="690"/>
      <c r="B45" s="691"/>
      <c r="C45" s="691"/>
      <c r="D45" s="691"/>
      <c r="E45" s="691"/>
      <c r="F45" s="692"/>
      <c r="G45" s="223"/>
      <c r="H45" s="221" t="str">
        <f t="shared" ref="H45:H53" si="6">IF(A45="","",VLOOKUP(A45,TRANSPORTE1,2,FALSE))</f>
        <v/>
      </c>
      <c r="I45" s="220" t="str">
        <f t="shared" ref="I45:I53" si="7">IF(A45="","",H45*G45)</f>
        <v/>
      </c>
      <c r="J45" s="217" t="str">
        <f t="shared" ref="J45:J53" si="8">IF(A45="","",VLOOKUP(A45,TRANSPORTE1,3,FALSE))</f>
        <v/>
      </c>
      <c r="K45" s="225" t="str">
        <f t="shared" ref="K45:K53" si="9">IF(A45="","",I45*J45)</f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>
      <c r="A51" s="620"/>
      <c r="B51" s="689"/>
      <c r="C51" s="689"/>
      <c r="D51" s="689"/>
      <c r="E51" s="689"/>
      <c r="F51" s="621"/>
      <c r="G51" s="223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>
      <c r="A52" s="620"/>
      <c r="B52" s="689"/>
      <c r="C52" s="689"/>
      <c r="D52" s="689"/>
      <c r="E52" s="689"/>
      <c r="F52" s="621"/>
      <c r="G52" s="223"/>
      <c r="H52" s="221" t="str">
        <f t="shared" si="6"/>
        <v/>
      </c>
      <c r="I52" s="220" t="str">
        <f t="shared" si="7"/>
        <v/>
      </c>
      <c r="J52" s="217" t="str">
        <f t="shared" si="8"/>
        <v/>
      </c>
      <c r="K52" s="225" t="str">
        <f t="shared" si="9"/>
        <v/>
      </c>
    </row>
    <row r="53" spans="1:11" ht="13.5" thickBot="1">
      <c r="A53" s="601"/>
      <c r="B53" s="602"/>
      <c r="C53" s="602"/>
      <c r="D53" s="602"/>
      <c r="E53" s="602"/>
      <c r="F53" s="603"/>
      <c r="G53" s="224"/>
      <c r="H53" s="221" t="str">
        <f t="shared" si="6"/>
        <v/>
      </c>
      <c r="I53" s="220" t="str">
        <f t="shared" si="7"/>
        <v/>
      </c>
      <c r="J53" s="217" t="str">
        <f t="shared" si="8"/>
        <v/>
      </c>
      <c r="K53" s="225" t="str">
        <f t="shared" si="9"/>
        <v/>
      </c>
    </row>
    <row r="54" spans="1:11" ht="13.5" thickBot="1">
      <c r="A54" s="141"/>
      <c r="B54" s="141"/>
      <c r="C54" s="141"/>
      <c r="D54" s="141"/>
      <c r="E54" s="380" t="s">
        <v>375</v>
      </c>
      <c r="F54" s="381"/>
      <c r="G54" s="381"/>
      <c r="H54" s="137"/>
      <c r="I54" s="137"/>
      <c r="J54" s="140"/>
      <c r="K54" s="135">
        <f>SUM(K44:K53)</f>
        <v>0</v>
      </c>
    </row>
    <row r="55" spans="1:11" ht="13.5" thickBot="1">
      <c r="A55" s="141"/>
      <c r="B55" s="141"/>
      <c r="C55" s="141"/>
      <c r="D55" s="141"/>
      <c r="E55" s="380" t="s">
        <v>376</v>
      </c>
      <c r="F55" s="381"/>
      <c r="G55" s="381"/>
      <c r="H55" s="137"/>
      <c r="I55" s="137"/>
      <c r="J55" s="140"/>
      <c r="K55" s="135">
        <f>MROUND(K54,10)</f>
        <v>0</v>
      </c>
    </row>
    <row r="56" spans="1:11">
      <c r="A56" s="141"/>
      <c r="B56" s="141"/>
      <c r="C56" s="141"/>
      <c r="D56" s="141"/>
      <c r="E56" s="379"/>
      <c r="F56" s="379"/>
      <c r="G56" s="379"/>
      <c r="H56" s="379"/>
      <c r="I56" s="379"/>
      <c r="J56" s="379"/>
      <c r="K56" s="379"/>
    </row>
    <row r="57" spans="1:11" ht="13.5" thickBot="1">
      <c r="A57" s="142" t="s">
        <v>26</v>
      </c>
      <c r="B57" s="141"/>
      <c r="C57" s="141"/>
      <c r="D57" s="141"/>
      <c r="E57" s="141"/>
      <c r="F57" s="141"/>
      <c r="G57" s="141"/>
      <c r="H57" s="141"/>
      <c r="I57" s="141"/>
      <c r="J57" s="141"/>
      <c r="K57" s="141"/>
    </row>
    <row r="58" spans="1:11">
      <c r="A58" s="598" t="s">
        <v>10</v>
      </c>
      <c r="B58" s="599"/>
      <c r="C58" s="599"/>
      <c r="D58" s="599"/>
      <c r="E58" s="599"/>
      <c r="F58" s="599"/>
      <c r="G58" s="600"/>
      <c r="H58" s="599" t="s">
        <v>11</v>
      </c>
      <c r="I58" s="604" t="s">
        <v>27</v>
      </c>
      <c r="J58" s="599" t="s">
        <v>28</v>
      </c>
      <c r="K58" s="604" t="s">
        <v>14</v>
      </c>
    </row>
    <row r="59" spans="1:11" ht="13.5" thickBot="1">
      <c r="A59" s="601"/>
      <c r="B59" s="602"/>
      <c r="C59" s="602"/>
      <c r="D59" s="602"/>
      <c r="E59" s="602"/>
      <c r="F59" s="602"/>
      <c r="G59" s="603"/>
      <c r="H59" s="602"/>
      <c r="I59" s="605"/>
      <c r="J59" s="602"/>
      <c r="K59" s="605"/>
    </row>
    <row r="60" spans="1:11">
      <c r="A60" s="648" t="s">
        <v>188</v>
      </c>
      <c r="B60" s="649"/>
      <c r="C60" s="649"/>
      <c r="D60" s="649"/>
      <c r="E60" s="649"/>
      <c r="F60" s="649"/>
      <c r="G60" s="650"/>
      <c r="H60" s="377" t="str">
        <f t="shared" ref="H60:H69" si="10">IF(A60="","",VLOOKUP(A60,M.OBRA1,2,FALSE))</f>
        <v>HH</v>
      </c>
      <c r="I60" s="382">
        <v>27</v>
      </c>
      <c r="J60" s="217">
        <f t="shared" ref="J60:J69" si="11">IF(A60="","",VLOOKUP(A60,M.OBRA1,3,FALSE))</f>
        <v>6036</v>
      </c>
      <c r="K60" s="225">
        <f>IF(A60="","",I60*J60)</f>
        <v>162972</v>
      </c>
    </row>
    <row r="61" spans="1:11">
      <c r="A61" s="690" t="s">
        <v>180</v>
      </c>
      <c r="B61" s="691"/>
      <c r="C61" s="691"/>
      <c r="D61" s="691"/>
      <c r="E61" s="691"/>
      <c r="F61" s="691"/>
      <c r="G61" s="692"/>
      <c r="H61" s="377" t="str">
        <f t="shared" si="10"/>
        <v>HH</v>
      </c>
      <c r="I61" s="382">
        <v>27</v>
      </c>
      <c r="J61" s="217">
        <f t="shared" si="11"/>
        <v>4311</v>
      </c>
      <c r="K61" s="225">
        <f t="shared" ref="K61:K69" si="12">IF(A61="","",I61*J61)</f>
        <v>116397</v>
      </c>
    </row>
    <row r="62" spans="1:11">
      <c r="A62" s="690"/>
      <c r="B62" s="691"/>
      <c r="C62" s="691"/>
      <c r="D62" s="691"/>
      <c r="E62" s="691"/>
      <c r="F62" s="691"/>
      <c r="G62" s="692"/>
      <c r="H62" s="377"/>
      <c r="I62" s="382"/>
      <c r="J62" s="217"/>
      <c r="K62" s="225"/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>
      <c r="A67" s="690"/>
      <c r="B67" s="691"/>
      <c r="C67" s="691"/>
      <c r="D67" s="691"/>
      <c r="E67" s="691"/>
      <c r="F67" s="691"/>
      <c r="G67" s="692"/>
      <c r="H67" s="377" t="str">
        <f t="shared" si="10"/>
        <v/>
      </c>
      <c r="I67" s="382"/>
      <c r="J67" s="217" t="str">
        <f t="shared" si="11"/>
        <v/>
      </c>
      <c r="K67" s="225" t="str">
        <f t="shared" si="12"/>
        <v/>
      </c>
    </row>
    <row r="68" spans="1:11">
      <c r="A68" s="690"/>
      <c r="B68" s="691"/>
      <c r="C68" s="691"/>
      <c r="D68" s="691"/>
      <c r="E68" s="691"/>
      <c r="F68" s="691"/>
      <c r="G68" s="692"/>
      <c r="H68" s="377" t="str">
        <f t="shared" si="10"/>
        <v/>
      </c>
      <c r="I68" s="382"/>
      <c r="J68" s="217" t="str">
        <f t="shared" si="11"/>
        <v/>
      </c>
      <c r="K68" s="225" t="str">
        <f t="shared" si="12"/>
        <v/>
      </c>
    </row>
    <row r="69" spans="1:11" ht="13.5" thickBot="1">
      <c r="A69" s="693"/>
      <c r="B69" s="694"/>
      <c r="C69" s="694"/>
      <c r="D69" s="694"/>
      <c r="E69" s="694"/>
      <c r="F69" s="694"/>
      <c r="G69" s="695"/>
      <c r="H69" s="374" t="str">
        <f t="shared" si="10"/>
        <v/>
      </c>
      <c r="I69" s="374"/>
      <c r="J69" s="219" t="str">
        <f t="shared" si="11"/>
        <v/>
      </c>
      <c r="K69" s="226" t="str">
        <f t="shared" si="12"/>
        <v/>
      </c>
    </row>
    <row r="70" spans="1:11" ht="13.5" thickBot="1">
      <c r="A70" s="141"/>
      <c r="B70" s="141"/>
      <c r="C70" s="141"/>
      <c r="D70" s="141"/>
      <c r="E70" s="380" t="s">
        <v>29</v>
      </c>
      <c r="F70" s="381"/>
      <c r="G70" s="381"/>
      <c r="H70" s="381"/>
      <c r="I70" s="381"/>
      <c r="J70" s="134"/>
      <c r="K70" s="155">
        <f>SUM(K60:K69)</f>
        <v>279369</v>
      </c>
    </row>
    <row r="71" spans="1:11" ht="13.5" thickBot="1">
      <c r="A71" s="141"/>
      <c r="B71" s="141"/>
      <c r="C71" s="141"/>
      <c r="D71" s="141"/>
      <c r="E71" s="380" t="s">
        <v>30</v>
      </c>
      <c r="F71" s="381"/>
      <c r="G71" s="381"/>
      <c r="H71" s="137"/>
      <c r="I71" s="137"/>
      <c r="J71" s="140"/>
      <c r="K71" s="135">
        <f>MROUND(K70,10)</f>
        <v>279370</v>
      </c>
    </row>
    <row r="72" spans="1:11" ht="13.5" thickBot="1">
      <c r="A72" s="141"/>
      <c r="B72" s="141"/>
      <c r="C72" s="141"/>
      <c r="D72" s="141"/>
      <c r="E72" s="141"/>
      <c r="F72" s="141"/>
      <c r="G72" s="141"/>
      <c r="H72" s="141"/>
      <c r="I72" s="141"/>
      <c r="J72" s="139"/>
      <c r="K72" s="156"/>
    </row>
    <row r="73" spans="1:11" ht="13.5" thickBot="1">
      <c r="A73" s="141"/>
      <c r="B73" s="141"/>
      <c r="C73" s="141"/>
      <c r="D73" s="141"/>
      <c r="E73" s="112" t="s">
        <v>31</v>
      </c>
      <c r="F73" s="157"/>
      <c r="G73" s="157"/>
      <c r="H73" s="157"/>
      <c r="I73" s="162"/>
      <c r="J73" s="612">
        <f>K26+K39+K55+K71</f>
        <v>921900</v>
      </c>
      <c r="K73" s="613"/>
    </row>
    <row r="74" spans="1:11" ht="13.5" thickBot="1">
      <c r="A74" s="141"/>
      <c r="B74" s="141"/>
      <c r="C74" s="141"/>
      <c r="D74" s="141"/>
      <c r="E74" s="112" t="s">
        <v>32</v>
      </c>
      <c r="F74" s="157"/>
      <c r="G74" s="157"/>
      <c r="H74" s="273">
        <f>SUM([10]muerto!$D$55:$D$57)</f>
        <v>0.35</v>
      </c>
      <c r="I74" s="157"/>
      <c r="J74" s="1"/>
      <c r="K74" s="216">
        <f>J73*H74</f>
        <v>322665</v>
      </c>
    </row>
    <row r="75" spans="1:11" ht="13.5" thickBot="1">
      <c r="A75" s="159"/>
      <c r="B75" s="159"/>
      <c r="C75" s="159"/>
      <c r="D75" s="159"/>
      <c r="E75" s="160" t="s">
        <v>33</v>
      </c>
      <c r="F75" s="161"/>
      <c r="G75" s="161"/>
      <c r="H75" s="161"/>
      <c r="I75" s="161"/>
      <c r="J75" s="612">
        <f>K74+J73</f>
        <v>1244565</v>
      </c>
      <c r="K75" s="613"/>
    </row>
    <row r="76" spans="1:1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</row>
    <row r="77" spans="1:1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</sheetData>
  <mergeCells count="70">
    <mergeCell ref="A69:G69"/>
    <mergeCell ref="J73:K73"/>
    <mergeCell ref="J75:K75"/>
    <mergeCell ref="A63:G63"/>
    <mergeCell ref="A64:G64"/>
    <mergeCell ref="A65:G65"/>
    <mergeCell ref="A66:G66"/>
    <mergeCell ref="A67:G67"/>
    <mergeCell ref="A68:G68"/>
    <mergeCell ref="I58:I59"/>
    <mergeCell ref="J58:J59"/>
    <mergeCell ref="K58:K59"/>
    <mergeCell ref="A60:G60"/>
    <mergeCell ref="A61:G61"/>
    <mergeCell ref="H58:H59"/>
    <mergeCell ref="A62:G62"/>
    <mergeCell ref="A50:F50"/>
    <mergeCell ref="A51:F51"/>
    <mergeCell ref="A52:F52"/>
    <mergeCell ref="A53:F53"/>
    <mergeCell ref="A58:G59"/>
    <mergeCell ref="A37:G37"/>
    <mergeCell ref="A49:F49"/>
    <mergeCell ref="A42:F43"/>
    <mergeCell ref="G42:G43"/>
    <mergeCell ref="H42:H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36:G36"/>
    <mergeCell ref="H29:H30"/>
    <mergeCell ref="I29:I30"/>
    <mergeCell ref="J29:J30"/>
    <mergeCell ref="K29:K30"/>
    <mergeCell ref="J42:J43"/>
    <mergeCell ref="K42:K43"/>
    <mergeCell ref="I42:I43"/>
    <mergeCell ref="A31:G31"/>
    <mergeCell ref="A17:G17"/>
    <mergeCell ref="A18:G18"/>
    <mergeCell ref="A19:G19"/>
    <mergeCell ref="A20:G20"/>
    <mergeCell ref="A21:G21"/>
    <mergeCell ref="A22:G22"/>
    <mergeCell ref="A29:G30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60:G69 IW60:JC69 SS60:SY69 ACO60:ACU69 AMK60:AMQ69 AWG60:AWM69 BGC60:BGI69 BPY60:BQE69 BZU60:CAA69 CJQ60:CJW69 CTM60:CTS69 DDI60:DDO69 DNE60:DNK69 DXA60:DXG69 EGW60:EHC69 EQS60:EQY69 FAO60:FAU69 FKK60:FKQ69 FUG60:FUM69 GEC60:GEI69 GNY60:GOE69 GXU60:GYA69 HHQ60:HHW69 HRM60:HRS69 IBI60:IBO69 ILE60:ILK69 IVA60:IVG69 JEW60:JFC69 JOS60:JOY69 JYO60:JYU69 KIK60:KIQ69 KSG60:KSM69 LCC60:LCI69 LLY60:LME69 LVU60:LWA69 MFQ60:MFW69 MPM60:MPS69 MZI60:MZO69 NJE60:NJK69 NTA60:NTG69 OCW60:ODC69 OMS60:OMY69 OWO60:OWU69 PGK60:PGQ69 PQG60:PQM69 QAC60:QAI69 QJY60:QKE69 QTU60:QUA69 RDQ60:RDW69 RNM60:RNS69 RXI60:RXO69 SHE60:SHK69 SRA60:SRG69 TAW60:TBC69 TKS60:TKY69 TUO60:TUU69 UEK60:UEQ69 UOG60:UOM69 UYC60:UYI69 VHY60:VIE69 VRU60:VSA69 WBQ60:WBW69 WLM60:WLS69 WVI60:WVO69 A65596:G65605 IW65596:JC65605 SS65596:SY65605 ACO65596:ACU65605 AMK65596:AMQ65605 AWG65596:AWM65605 BGC65596:BGI65605 BPY65596:BQE65605 BZU65596:CAA65605 CJQ65596:CJW65605 CTM65596:CTS65605 DDI65596:DDO65605 DNE65596:DNK65605 DXA65596:DXG65605 EGW65596:EHC65605 EQS65596:EQY65605 FAO65596:FAU65605 FKK65596:FKQ65605 FUG65596:FUM65605 GEC65596:GEI65605 GNY65596:GOE65605 GXU65596:GYA65605 HHQ65596:HHW65605 HRM65596:HRS65605 IBI65596:IBO65605 ILE65596:ILK65605 IVA65596:IVG65605 JEW65596:JFC65605 JOS65596:JOY65605 JYO65596:JYU65605 KIK65596:KIQ65605 KSG65596:KSM65605 LCC65596:LCI65605 LLY65596:LME65605 LVU65596:LWA65605 MFQ65596:MFW65605 MPM65596:MPS65605 MZI65596:MZO65605 NJE65596:NJK65605 NTA65596:NTG65605 OCW65596:ODC65605 OMS65596:OMY65605 OWO65596:OWU65605 PGK65596:PGQ65605 PQG65596:PQM65605 QAC65596:QAI65605 QJY65596:QKE65605 QTU65596:QUA65605 RDQ65596:RDW65605 RNM65596:RNS65605 RXI65596:RXO65605 SHE65596:SHK65605 SRA65596:SRG65605 TAW65596:TBC65605 TKS65596:TKY65605 TUO65596:TUU65605 UEK65596:UEQ65605 UOG65596:UOM65605 UYC65596:UYI65605 VHY65596:VIE65605 VRU65596:VSA65605 WBQ65596:WBW65605 WLM65596:WLS65605 WVI65596:WVO65605 A131132:G131141 IW131132:JC131141 SS131132:SY131141 ACO131132:ACU131141 AMK131132:AMQ131141 AWG131132:AWM131141 BGC131132:BGI131141 BPY131132:BQE131141 BZU131132:CAA131141 CJQ131132:CJW131141 CTM131132:CTS131141 DDI131132:DDO131141 DNE131132:DNK131141 DXA131132:DXG131141 EGW131132:EHC131141 EQS131132:EQY131141 FAO131132:FAU131141 FKK131132:FKQ131141 FUG131132:FUM131141 GEC131132:GEI131141 GNY131132:GOE131141 GXU131132:GYA131141 HHQ131132:HHW131141 HRM131132:HRS131141 IBI131132:IBO131141 ILE131132:ILK131141 IVA131132:IVG131141 JEW131132:JFC131141 JOS131132:JOY131141 JYO131132:JYU131141 KIK131132:KIQ131141 KSG131132:KSM131141 LCC131132:LCI131141 LLY131132:LME131141 LVU131132:LWA131141 MFQ131132:MFW131141 MPM131132:MPS131141 MZI131132:MZO131141 NJE131132:NJK131141 NTA131132:NTG131141 OCW131132:ODC131141 OMS131132:OMY131141 OWO131132:OWU131141 PGK131132:PGQ131141 PQG131132:PQM131141 QAC131132:QAI131141 QJY131132:QKE131141 QTU131132:QUA131141 RDQ131132:RDW131141 RNM131132:RNS131141 RXI131132:RXO131141 SHE131132:SHK131141 SRA131132:SRG131141 TAW131132:TBC131141 TKS131132:TKY131141 TUO131132:TUU131141 UEK131132:UEQ131141 UOG131132:UOM131141 UYC131132:UYI131141 VHY131132:VIE131141 VRU131132:VSA131141 WBQ131132:WBW131141 WLM131132:WLS131141 WVI131132:WVO131141 A196668:G196677 IW196668:JC196677 SS196668:SY196677 ACO196668:ACU196677 AMK196668:AMQ196677 AWG196668:AWM196677 BGC196668:BGI196677 BPY196668:BQE196677 BZU196668:CAA196677 CJQ196668:CJW196677 CTM196668:CTS196677 DDI196668:DDO196677 DNE196668:DNK196677 DXA196668:DXG196677 EGW196668:EHC196677 EQS196668:EQY196677 FAO196668:FAU196677 FKK196668:FKQ196677 FUG196668:FUM196677 GEC196668:GEI196677 GNY196668:GOE196677 GXU196668:GYA196677 HHQ196668:HHW196677 HRM196668:HRS196677 IBI196668:IBO196677 ILE196668:ILK196677 IVA196668:IVG196677 JEW196668:JFC196677 JOS196668:JOY196677 JYO196668:JYU196677 KIK196668:KIQ196677 KSG196668:KSM196677 LCC196668:LCI196677 LLY196668:LME196677 LVU196668:LWA196677 MFQ196668:MFW196677 MPM196668:MPS196677 MZI196668:MZO196677 NJE196668:NJK196677 NTA196668:NTG196677 OCW196668:ODC196677 OMS196668:OMY196677 OWO196668:OWU196677 PGK196668:PGQ196677 PQG196668:PQM196677 QAC196668:QAI196677 QJY196668:QKE196677 QTU196668:QUA196677 RDQ196668:RDW196677 RNM196668:RNS196677 RXI196668:RXO196677 SHE196668:SHK196677 SRA196668:SRG196677 TAW196668:TBC196677 TKS196668:TKY196677 TUO196668:TUU196677 UEK196668:UEQ196677 UOG196668:UOM196677 UYC196668:UYI196677 VHY196668:VIE196677 VRU196668:VSA196677 WBQ196668:WBW196677 WLM196668:WLS196677 WVI196668:WVO196677 A262204:G262213 IW262204:JC262213 SS262204:SY262213 ACO262204:ACU262213 AMK262204:AMQ262213 AWG262204:AWM262213 BGC262204:BGI262213 BPY262204:BQE262213 BZU262204:CAA262213 CJQ262204:CJW262213 CTM262204:CTS262213 DDI262204:DDO262213 DNE262204:DNK262213 DXA262204:DXG262213 EGW262204:EHC262213 EQS262204:EQY262213 FAO262204:FAU262213 FKK262204:FKQ262213 FUG262204:FUM262213 GEC262204:GEI262213 GNY262204:GOE262213 GXU262204:GYA262213 HHQ262204:HHW262213 HRM262204:HRS262213 IBI262204:IBO262213 ILE262204:ILK262213 IVA262204:IVG262213 JEW262204:JFC262213 JOS262204:JOY262213 JYO262204:JYU262213 KIK262204:KIQ262213 KSG262204:KSM262213 LCC262204:LCI262213 LLY262204:LME262213 LVU262204:LWA262213 MFQ262204:MFW262213 MPM262204:MPS262213 MZI262204:MZO262213 NJE262204:NJK262213 NTA262204:NTG262213 OCW262204:ODC262213 OMS262204:OMY262213 OWO262204:OWU262213 PGK262204:PGQ262213 PQG262204:PQM262213 QAC262204:QAI262213 QJY262204:QKE262213 QTU262204:QUA262213 RDQ262204:RDW262213 RNM262204:RNS262213 RXI262204:RXO262213 SHE262204:SHK262213 SRA262204:SRG262213 TAW262204:TBC262213 TKS262204:TKY262213 TUO262204:TUU262213 UEK262204:UEQ262213 UOG262204:UOM262213 UYC262204:UYI262213 VHY262204:VIE262213 VRU262204:VSA262213 WBQ262204:WBW262213 WLM262204:WLS262213 WVI262204:WVO262213 A327740:G327749 IW327740:JC327749 SS327740:SY327749 ACO327740:ACU327749 AMK327740:AMQ327749 AWG327740:AWM327749 BGC327740:BGI327749 BPY327740:BQE327749 BZU327740:CAA327749 CJQ327740:CJW327749 CTM327740:CTS327749 DDI327740:DDO327749 DNE327740:DNK327749 DXA327740:DXG327749 EGW327740:EHC327749 EQS327740:EQY327749 FAO327740:FAU327749 FKK327740:FKQ327749 FUG327740:FUM327749 GEC327740:GEI327749 GNY327740:GOE327749 GXU327740:GYA327749 HHQ327740:HHW327749 HRM327740:HRS327749 IBI327740:IBO327749 ILE327740:ILK327749 IVA327740:IVG327749 JEW327740:JFC327749 JOS327740:JOY327749 JYO327740:JYU327749 KIK327740:KIQ327749 KSG327740:KSM327749 LCC327740:LCI327749 LLY327740:LME327749 LVU327740:LWA327749 MFQ327740:MFW327749 MPM327740:MPS327749 MZI327740:MZO327749 NJE327740:NJK327749 NTA327740:NTG327749 OCW327740:ODC327749 OMS327740:OMY327749 OWO327740:OWU327749 PGK327740:PGQ327749 PQG327740:PQM327749 QAC327740:QAI327749 QJY327740:QKE327749 QTU327740:QUA327749 RDQ327740:RDW327749 RNM327740:RNS327749 RXI327740:RXO327749 SHE327740:SHK327749 SRA327740:SRG327749 TAW327740:TBC327749 TKS327740:TKY327749 TUO327740:TUU327749 UEK327740:UEQ327749 UOG327740:UOM327749 UYC327740:UYI327749 VHY327740:VIE327749 VRU327740:VSA327749 WBQ327740:WBW327749 WLM327740:WLS327749 WVI327740:WVO327749 A393276:G393285 IW393276:JC393285 SS393276:SY393285 ACO393276:ACU393285 AMK393276:AMQ393285 AWG393276:AWM393285 BGC393276:BGI393285 BPY393276:BQE393285 BZU393276:CAA393285 CJQ393276:CJW393285 CTM393276:CTS393285 DDI393276:DDO393285 DNE393276:DNK393285 DXA393276:DXG393285 EGW393276:EHC393285 EQS393276:EQY393285 FAO393276:FAU393285 FKK393276:FKQ393285 FUG393276:FUM393285 GEC393276:GEI393285 GNY393276:GOE393285 GXU393276:GYA393285 HHQ393276:HHW393285 HRM393276:HRS393285 IBI393276:IBO393285 ILE393276:ILK393285 IVA393276:IVG393285 JEW393276:JFC393285 JOS393276:JOY393285 JYO393276:JYU393285 KIK393276:KIQ393285 KSG393276:KSM393285 LCC393276:LCI393285 LLY393276:LME393285 LVU393276:LWA393285 MFQ393276:MFW393285 MPM393276:MPS393285 MZI393276:MZO393285 NJE393276:NJK393285 NTA393276:NTG393285 OCW393276:ODC393285 OMS393276:OMY393285 OWO393276:OWU393285 PGK393276:PGQ393285 PQG393276:PQM393285 QAC393276:QAI393285 QJY393276:QKE393285 QTU393276:QUA393285 RDQ393276:RDW393285 RNM393276:RNS393285 RXI393276:RXO393285 SHE393276:SHK393285 SRA393276:SRG393285 TAW393276:TBC393285 TKS393276:TKY393285 TUO393276:TUU393285 UEK393276:UEQ393285 UOG393276:UOM393285 UYC393276:UYI393285 VHY393276:VIE393285 VRU393276:VSA393285 WBQ393276:WBW393285 WLM393276:WLS393285 WVI393276:WVO393285 A458812:G458821 IW458812:JC458821 SS458812:SY458821 ACO458812:ACU458821 AMK458812:AMQ458821 AWG458812:AWM458821 BGC458812:BGI458821 BPY458812:BQE458821 BZU458812:CAA458821 CJQ458812:CJW458821 CTM458812:CTS458821 DDI458812:DDO458821 DNE458812:DNK458821 DXA458812:DXG458821 EGW458812:EHC458821 EQS458812:EQY458821 FAO458812:FAU458821 FKK458812:FKQ458821 FUG458812:FUM458821 GEC458812:GEI458821 GNY458812:GOE458821 GXU458812:GYA458821 HHQ458812:HHW458821 HRM458812:HRS458821 IBI458812:IBO458821 ILE458812:ILK458821 IVA458812:IVG458821 JEW458812:JFC458821 JOS458812:JOY458821 JYO458812:JYU458821 KIK458812:KIQ458821 KSG458812:KSM458821 LCC458812:LCI458821 LLY458812:LME458821 LVU458812:LWA458821 MFQ458812:MFW458821 MPM458812:MPS458821 MZI458812:MZO458821 NJE458812:NJK458821 NTA458812:NTG458821 OCW458812:ODC458821 OMS458812:OMY458821 OWO458812:OWU458821 PGK458812:PGQ458821 PQG458812:PQM458821 QAC458812:QAI458821 QJY458812:QKE458821 QTU458812:QUA458821 RDQ458812:RDW458821 RNM458812:RNS458821 RXI458812:RXO458821 SHE458812:SHK458821 SRA458812:SRG458821 TAW458812:TBC458821 TKS458812:TKY458821 TUO458812:TUU458821 UEK458812:UEQ458821 UOG458812:UOM458821 UYC458812:UYI458821 VHY458812:VIE458821 VRU458812:VSA458821 WBQ458812:WBW458821 WLM458812:WLS458821 WVI458812:WVO458821 A524348:G524357 IW524348:JC524357 SS524348:SY524357 ACO524348:ACU524357 AMK524348:AMQ524357 AWG524348:AWM524357 BGC524348:BGI524357 BPY524348:BQE524357 BZU524348:CAA524357 CJQ524348:CJW524357 CTM524348:CTS524357 DDI524348:DDO524357 DNE524348:DNK524357 DXA524348:DXG524357 EGW524348:EHC524357 EQS524348:EQY524357 FAO524348:FAU524357 FKK524348:FKQ524357 FUG524348:FUM524357 GEC524348:GEI524357 GNY524348:GOE524357 GXU524348:GYA524357 HHQ524348:HHW524357 HRM524348:HRS524357 IBI524348:IBO524357 ILE524348:ILK524357 IVA524348:IVG524357 JEW524348:JFC524357 JOS524348:JOY524357 JYO524348:JYU524357 KIK524348:KIQ524357 KSG524348:KSM524357 LCC524348:LCI524357 LLY524348:LME524357 LVU524348:LWA524357 MFQ524348:MFW524357 MPM524348:MPS524357 MZI524348:MZO524357 NJE524348:NJK524357 NTA524348:NTG524357 OCW524348:ODC524357 OMS524348:OMY524357 OWO524348:OWU524357 PGK524348:PGQ524357 PQG524348:PQM524357 QAC524348:QAI524357 QJY524348:QKE524357 QTU524348:QUA524357 RDQ524348:RDW524357 RNM524348:RNS524357 RXI524348:RXO524357 SHE524348:SHK524357 SRA524348:SRG524357 TAW524348:TBC524357 TKS524348:TKY524357 TUO524348:TUU524357 UEK524348:UEQ524357 UOG524348:UOM524357 UYC524348:UYI524357 VHY524348:VIE524357 VRU524348:VSA524357 WBQ524348:WBW524357 WLM524348:WLS524357 WVI524348:WVO524357 A589884:G589893 IW589884:JC589893 SS589884:SY589893 ACO589884:ACU589893 AMK589884:AMQ589893 AWG589884:AWM589893 BGC589884:BGI589893 BPY589884:BQE589893 BZU589884:CAA589893 CJQ589884:CJW589893 CTM589884:CTS589893 DDI589884:DDO589893 DNE589884:DNK589893 DXA589884:DXG589893 EGW589884:EHC589893 EQS589884:EQY589893 FAO589884:FAU589893 FKK589884:FKQ589893 FUG589884:FUM589893 GEC589884:GEI589893 GNY589884:GOE589893 GXU589884:GYA589893 HHQ589884:HHW589893 HRM589884:HRS589893 IBI589884:IBO589893 ILE589884:ILK589893 IVA589884:IVG589893 JEW589884:JFC589893 JOS589884:JOY589893 JYO589884:JYU589893 KIK589884:KIQ589893 KSG589884:KSM589893 LCC589884:LCI589893 LLY589884:LME589893 LVU589884:LWA589893 MFQ589884:MFW589893 MPM589884:MPS589893 MZI589884:MZO589893 NJE589884:NJK589893 NTA589884:NTG589893 OCW589884:ODC589893 OMS589884:OMY589893 OWO589884:OWU589893 PGK589884:PGQ589893 PQG589884:PQM589893 QAC589884:QAI589893 QJY589884:QKE589893 QTU589884:QUA589893 RDQ589884:RDW589893 RNM589884:RNS589893 RXI589884:RXO589893 SHE589884:SHK589893 SRA589884:SRG589893 TAW589884:TBC589893 TKS589884:TKY589893 TUO589884:TUU589893 UEK589884:UEQ589893 UOG589884:UOM589893 UYC589884:UYI589893 VHY589884:VIE589893 VRU589884:VSA589893 WBQ589884:WBW589893 WLM589884:WLS589893 WVI589884:WVO589893 A655420:G655429 IW655420:JC655429 SS655420:SY655429 ACO655420:ACU655429 AMK655420:AMQ655429 AWG655420:AWM655429 BGC655420:BGI655429 BPY655420:BQE655429 BZU655420:CAA655429 CJQ655420:CJW655429 CTM655420:CTS655429 DDI655420:DDO655429 DNE655420:DNK655429 DXA655420:DXG655429 EGW655420:EHC655429 EQS655420:EQY655429 FAO655420:FAU655429 FKK655420:FKQ655429 FUG655420:FUM655429 GEC655420:GEI655429 GNY655420:GOE655429 GXU655420:GYA655429 HHQ655420:HHW655429 HRM655420:HRS655429 IBI655420:IBO655429 ILE655420:ILK655429 IVA655420:IVG655429 JEW655420:JFC655429 JOS655420:JOY655429 JYO655420:JYU655429 KIK655420:KIQ655429 KSG655420:KSM655429 LCC655420:LCI655429 LLY655420:LME655429 LVU655420:LWA655429 MFQ655420:MFW655429 MPM655420:MPS655429 MZI655420:MZO655429 NJE655420:NJK655429 NTA655420:NTG655429 OCW655420:ODC655429 OMS655420:OMY655429 OWO655420:OWU655429 PGK655420:PGQ655429 PQG655420:PQM655429 QAC655420:QAI655429 QJY655420:QKE655429 QTU655420:QUA655429 RDQ655420:RDW655429 RNM655420:RNS655429 RXI655420:RXO655429 SHE655420:SHK655429 SRA655420:SRG655429 TAW655420:TBC655429 TKS655420:TKY655429 TUO655420:TUU655429 UEK655420:UEQ655429 UOG655420:UOM655429 UYC655420:UYI655429 VHY655420:VIE655429 VRU655420:VSA655429 WBQ655420:WBW655429 WLM655420:WLS655429 WVI655420:WVO655429 A720956:G720965 IW720956:JC720965 SS720956:SY720965 ACO720956:ACU720965 AMK720956:AMQ720965 AWG720956:AWM720965 BGC720956:BGI720965 BPY720956:BQE720965 BZU720956:CAA720965 CJQ720956:CJW720965 CTM720956:CTS720965 DDI720956:DDO720965 DNE720956:DNK720965 DXA720956:DXG720965 EGW720956:EHC720965 EQS720956:EQY720965 FAO720956:FAU720965 FKK720956:FKQ720965 FUG720956:FUM720965 GEC720956:GEI720965 GNY720956:GOE720965 GXU720956:GYA720965 HHQ720956:HHW720965 HRM720956:HRS720965 IBI720956:IBO720965 ILE720956:ILK720965 IVA720956:IVG720965 JEW720956:JFC720965 JOS720956:JOY720965 JYO720956:JYU720965 KIK720956:KIQ720965 KSG720956:KSM720965 LCC720956:LCI720965 LLY720956:LME720965 LVU720956:LWA720965 MFQ720956:MFW720965 MPM720956:MPS720965 MZI720956:MZO720965 NJE720956:NJK720965 NTA720956:NTG720965 OCW720956:ODC720965 OMS720956:OMY720965 OWO720956:OWU720965 PGK720956:PGQ720965 PQG720956:PQM720965 QAC720956:QAI720965 QJY720956:QKE720965 QTU720956:QUA720965 RDQ720956:RDW720965 RNM720956:RNS720965 RXI720956:RXO720965 SHE720956:SHK720965 SRA720956:SRG720965 TAW720956:TBC720965 TKS720956:TKY720965 TUO720956:TUU720965 UEK720956:UEQ720965 UOG720956:UOM720965 UYC720956:UYI720965 VHY720956:VIE720965 VRU720956:VSA720965 WBQ720956:WBW720965 WLM720956:WLS720965 WVI720956:WVO720965 A786492:G786501 IW786492:JC786501 SS786492:SY786501 ACO786492:ACU786501 AMK786492:AMQ786501 AWG786492:AWM786501 BGC786492:BGI786501 BPY786492:BQE786501 BZU786492:CAA786501 CJQ786492:CJW786501 CTM786492:CTS786501 DDI786492:DDO786501 DNE786492:DNK786501 DXA786492:DXG786501 EGW786492:EHC786501 EQS786492:EQY786501 FAO786492:FAU786501 FKK786492:FKQ786501 FUG786492:FUM786501 GEC786492:GEI786501 GNY786492:GOE786501 GXU786492:GYA786501 HHQ786492:HHW786501 HRM786492:HRS786501 IBI786492:IBO786501 ILE786492:ILK786501 IVA786492:IVG786501 JEW786492:JFC786501 JOS786492:JOY786501 JYO786492:JYU786501 KIK786492:KIQ786501 KSG786492:KSM786501 LCC786492:LCI786501 LLY786492:LME786501 LVU786492:LWA786501 MFQ786492:MFW786501 MPM786492:MPS786501 MZI786492:MZO786501 NJE786492:NJK786501 NTA786492:NTG786501 OCW786492:ODC786501 OMS786492:OMY786501 OWO786492:OWU786501 PGK786492:PGQ786501 PQG786492:PQM786501 QAC786492:QAI786501 QJY786492:QKE786501 QTU786492:QUA786501 RDQ786492:RDW786501 RNM786492:RNS786501 RXI786492:RXO786501 SHE786492:SHK786501 SRA786492:SRG786501 TAW786492:TBC786501 TKS786492:TKY786501 TUO786492:TUU786501 UEK786492:UEQ786501 UOG786492:UOM786501 UYC786492:UYI786501 VHY786492:VIE786501 VRU786492:VSA786501 WBQ786492:WBW786501 WLM786492:WLS786501 WVI786492:WVO786501 A852028:G852037 IW852028:JC852037 SS852028:SY852037 ACO852028:ACU852037 AMK852028:AMQ852037 AWG852028:AWM852037 BGC852028:BGI852037 BPY852028:BQE852037 BZU852028:CAA852037 CJQ852028:CJW852037 CTM852028:CTS852037 DDI852028:DDO852037 DNE852028:DNK852037 DXA852028:DXG852037 EGW852028:EHC852037 EQS852028:EQY852037 FAO852028:FAU852037 FKK852028:FKQ852037 FUG852028:FUM852037 GEC852028:GEI852037 GNY852028:GOE852037 GXU852028:GYA852037 HHQ852028:HHW852037 HRM852028:HRS852037 IBI852028:IBO852037 ILE852028:ILK852037 IVA852028:IVG852037 JEW852028:JFC852037 JOS852028:JOY852037 JYO852028:JYU852037 KIK852028:KIQ852037 KSG852028:KSM852037 LCC852028:LCI852037 LLY852028:LME852037 LVU852028:LWA852037 MFQ852028:MFW852037 MPM852028:MPS852037 MZI852028:MZO852037 NJE852028:NJK852037 NTA852028:NTG852037 OCW852028:ODC852037 OMS852028:OMY852037 OWO852028:OWU852037 PGK852028:PGQ852037 PQG852028:PQM852037 QAC852028:QAI852037 QJY852028:QKE852037 QTU852028:QUA852037 RDQ852028:RDW852037 RNM852028:RNS852037 RXI852028:RXO852037 SHE852028:SHK852037 SRA852028:SRG852037 TAW852028:TBC852037 TKS852028:TKY852037 TUO852028:TUU852037 UEK852028:UEQ852037 UOG852028:UOM852037 UYC852028:UYI852037 VHY852028:VIE852037 VRU852028:VSA852037 WBQ852028:WBW852037 WLM852028:WLS852037 WVI852028:WVO852037 A917564:G917573 IW917564:JC917573 SS917564:SY917573 ACO917564:ACU917573 AMK917564:AMQ917573 AWG917564:AWM917573 BGC917564:BGI917573 BPY917564:BQE917573 BZU917564:CAA917573 CJQ917564:CJW917573 CTM917564:CTS917573 DDI917564:DDO917573 DNE917564:DNK917573 DXA917564:DXG917573 EGW917564:EHC917573 EQS917564:EQY917573 FAO917564:FAU917573 FKK917564:FKQ917573 FUG917564:FUM917573 GEC917564:GEI917573 GNY917564:GOE917573 GXU917564:GYA917573 HHQ917564:HHW917573 HRM917564:HRS917573 IBI917564:IBO917573 ILE917564:ILK917573 IVA917564:IVG917573 JEW917564:JFC917573 JOS917564:JOY917573 JYO917564:JYU917573 KIK917564:KIQ917573 KSG917564:KSM917573 LCC917564:LCI917573 LLY917564:LME917573 LVU917564:LWA917573 MFQ917564:MFW917573 MPM917564:MPS917573 MZI917564:MZO917573 NJE917564:NJK917573 NTA917564:NTG917573 OCW917564:ODC917573 OMS917564:OMY917573 OWO917564:OWU917573 PGK917564:PGQ917573 PQG917564:PQM917573 QAC917564:QAI917573 QJY917564:QKE917573 QTU917564:QUA917573 RDQ917564:RDW917573 RNM917564:RNS917573 RXI917564:RXO917573 SHE917564:SHK917573 SRA917564:SRG917573 TAW917564:TBC917573 TKS917564:TKY917573 TUO917564:TUU917573 UEK917564:UEQ917573 UOG917564:UOM917573 UYC917564:UYI917573 VHY917564:VIE917573 VRU917564:VSA917573 WBQ917564:WBW917573 WLM917564:WLS917573 WVI917564:WVO917573 A983100:G983109 IW983100:JC983109 SS983100:SY983109 ACO983100:ACU983109 AMK983100:AMQ983109 AWG983100:AWM983109 BGC983100:BGI983109 BPY983100:BQE983109 BZU983100:CAA983109 CJQ983100:CJW983109 CTM983100:CTS983109 DDI983100:DDO983109 DNE983100:DNK983109 DXA983100:DXG983109 EGW983100:EHC983109 EQS983100:EQY983109 FAO983100:FAU983109 FKK983100:FKQ983109 FUG983100:FUM983109 GEC983100:GEI983109 GNY983100:GOE983109 GXU983100:GYA983109 HHQ983100:HHW983109 HRM983100:HRS983109 IBI983100:IBO983109 ILE983100:ILK983109 IVA983100:IVG983109 JEW983100:JFC983109 JOS983100:JOY983109 JYO983100:JYU983109 KIK983100:KIQ983109 KSG983100:KSM983109 LCC983100:LCI983109 LLY983100:LME983109 LVU983100:LWA983109 MFQ983100:MFW983109 MPM983100:MPS983109 MZI983100:MZO983109 NJE983100:NJK983109 NTA983100:NTG983109 OCW983100:ODC983109 OMS983100:OMY983109 OWO983100:OWU983109 PGK983100:PGQ983109 PQG983100:PQM983109 QAC983100:QAI983109 QJY983100:QKE983109 QTU983100:QUA983109 RDQ983100:RDW983109 RNM983100:RNS983109 RXI983100:RXO983109 SHE983100:SHK983109 SRA983100:SRG983109 TAW983100:TBC983109 TKS983100:TKY983109 TUO983100:TUU983109 UEK983100:UEQ983109 UOG983100:UOM983109 UYC983100:UYI983109 VHY983100:VIE983109 VRU983100:VSA983109 WBQ983100:WBW983109 WLM983100:WLS983109 WVI983100:WVO983109">
      <formula1>M.OBRA</formula1>
    </dataValidation>
    <dataValidation type="list" allowBlank="1" showInputMessage="1" showErrorMessage="1" sqref="A44:F53 IW44:JB53 SS44:SX53 ACO44:ACT53 AMK44:AMP53 AWG44:AWL53 BGC44:BGH53 BPY44:BQD53 BZU44:BZZ53 CJQ44:CJV53 CTM44:CTR53 DDI44:DDN53 DNE44:DNJ53 DXA44:DXF53 EGW44:EHB53 EQS44:EQX53 FAO44:FAT53 FKK44:FKP53 FUG44:FUL53 GEC44:GEH53 GNY44:GOD53 GXU44:GXZ53 HHQ44:HHV53 HRM44:HRR53 IBI44:IBN53 ILE44:ILJ53 IVA44:IVF53 JEW44:JFB53 JOS44:JOX53 JYO44:JYT53 KIK44:KIP53 KSG44:KSL53 LCC44:LCH53 LLY44:LMD53 LVU44:LVZ53 MFQ44:MFV53 MPM44:MPR53 MZI44:MZN53 NJE44:NJJ53 NTA44:NTF53 OCW44:ODB53 OMS44:OMX53 OWO44:OWT53 PGK44:PGP53 PQG44:PQL53 QAC44:QAH53 QJY44:QKD53 QTU44:QTZ53 RDQ44:RDV53 RNM44:RNR53 RXI44:RXN53 SHE44:SHJ53 SRA44:SRF53 TAW44:TBB53 TKS44:TKX53 TUO44:TUT53 UEK44:UEP53 UOG44:UOL53 UYC44:UYH53 VHY44:VID53 VRU44:VRZ53 WBQ44:WBV53 WLM44:WLR53 WVI44:WVN53 A65580:F65589 IW65580:JB65589 SS65580:SX65589 ACO65580:ACT65589 AMK65580:AMP65589 AWG65580:AWL65589 BGC65580:BGH65589 BPY65580:BQD65589 BZU65580:BZZ65589 CJQ65580:CJV65589 CTM65580:CTR65589 DDI65580:DDN65589 DNE65580:DNJ65589 DXA65580:DXF65589 EGW65580:EHB65589 EQS65580:EQX65589 FAO65580:FAT65589 FKK65580:FKP65589 FUG65580:FUL65589 GEC65580:GEH65589 GNY65580:GOD65589 GXU65580:GXZ65589 HHQ65580:HHV65589 HRM65580:HRR65589 IBI65580:IBN65589 ILE65580:ILJ65589 IVA65580:IVF65589 JEW65580:JFB65589 JOS65580:JOX65589 JYO65580:JYT65589 KIK65580:KIP65589 KSG65580:KSL65589 LCC65580:LCH65589 LLY65580:LMD65589 LVU65580:LVZ65589 MFQ65580:MFV65589 MPM65580:MPR65589 MZI65580:MZN65589 NJE65580:NJJ65589 NTA65580:NTF65589 OCW65580:ODB65589 OMS65580:OMX65589 OWO65580:OWT65589 PGK65580:PGP65589 PQG65580:PQL65589 QAC65580:QAH65589 QJY65580:QKD65589 QTU65580:QTZ65589 RDQ65580:RDV65589 RNM65580:RNR65589 RXI65580:RXN65589 SHE65580:SHJ65589 SRA65580:SRF65589 TAW65580:TBB65589 TKS65580:TKX65589 TUO65580:TUT65589 UEK65580:UEP65589 UOG65580:UOL65589 UYC65580:UYH65589 VHY65580:VID65589 VRU65580:VRZ65589 WBQ65580:WBV65589 WLM65580:WLR65589 WVI65580:WVN65589 A131116:F131125 IW131116:JB131125 SS131116:SX131125 ACO131116:ACT131125 AMK131116:AMP131125 AWG131116:AWL131125 BGC131116:BGH131125 BPY131116:BQD131125 BZU131116:BZZ131125 CJQ131116:CJV131125 CTM131116:CTR131125 DDI131116:DDN131125 DNE131116:DNJ131125 DXA131116:DXF131125 EGW131116:EHB131125 EQS131116:EQX131125 FAO131116:FAT131125 FKK131116:FKP131125 FUG131116:FUL131125 GEC131116:GEH131125 GNY131116:GOD131125 GXU131116:GXZ131125 HHQ131116:HHV131125 HRM131116:HRR131125 IBI131116:IBN131125 ILE131116:ILJ131125 IVA131116:IVF131125 JEW131116:JFB131125 JOS131116:JOX131125 JYO131116:JYT131125 KIK131116:KIP131125 KSG131116:KSL131125 LCC131116:LCH131125 LLY131116:LMD131125 LVU131116:LVZ131125 MFQ131116:MFV131125 MPM131116:MPR131125 MZI131116:MZN131125 NJE131116:NJJ131125 NTA131116:NTF131125 OCW131116:ODB131125 OMS131116:OMX131125 OWO131116:OWT131125 PGK131116:PGP131125 PQG131116:PQL131125 QAC131116:QAH131125 QJY131116:QKD131125 QTU131116:QTZ131125 RDQ131116:RDV131125 RNM131116:RNR131125 RXI131116:RXN131125 SHE131116:SHJ131125 SRA131116:SRF131125 TAW131116:TBB131125 TKS131116:TKX131125 TUO131116:TUT131125 UEK131116:UEP131125 UOG131116:UOL131125 UYC131116:UYH131125 VHY131116:VID131125 VRU131116:VRZ131125 WBQ131116:WBV131125 WLM131116:WLR131125 WVI131116:WVN131125 A196652:F196661 IW196652:JB196661 SS196652:SX196661 ACO196652:ACT196661 AMK196652:AMP196661 AWG196652:AWL196661 BGC196652:BGH196661 BPY196652:BQD196661 BZU196652:BZZ196661 CJQ196652:CJV196661 CTM196652:CTR196661 DDI196652:DDN196661 DNE196652:DNJ196661 DXA196652:DXF196661 EGW196652:EHB196661 EQS196652:EQX196661 FAO196652:FAT196661 FKK196652:FKP196661 FUG196652:FUL196661 GEC196652:GEH196661 GNY196652:GOD196661 GXU196652:GXZ196661 HHQ196652:HHV196661 HRM196652:HRR196661 IBI196652:IBN196661 ILE196652:ILJ196661 IVA196652:IVF196661 JEW196652:JFB196661 JOS196652:JOX196661 JYO196652:JYT196661 KIK196652:KIP196661 KSG196652:KSL196661 LCC196652:LCH196661 LLY196652:LMD196661 LVU196652:LVZ196661 MFQ196652:MFV196661 MPM196652:MPR196661 MZI196652:MZN196661 NJE196652:NJJ196661 NTA196652:NTF196661 OCW196652:ODB196661 OMS196652:OMX196661 OWO196652:OWT196661 PGK196652:PGP196661 PQG196652:PQL196661 QAC196652:QAH196661 QJY196652:QKD196661 QTU196652:QTZ196661 RDQ196652:RDV196661 RNM196652:RNR196661 RXI196652:RXN196661 SHE196652:SHJ196661 SRA196652:SRF196661 TAW196652:TBB196661 TKS196652:TKX196661 TUO196652:TUT196661 UEK196652:UEP196661 UOG196652:UOL196661 UYC196652:UYH196661 VHY196652:VID196661 VRU196652:VRZ196661 WBQ196652:WBV196661 WLM196652:WLR196661 WVI196652:WVN196661 A262188:F262197 IW262188:JB262197 SS262188:SX262197 ACO262188:ACT262197 AMK262188:AMP262197 AWG262188:AWL262197 BGC262188:BGH262197 BPY262188:BQD262197 BZU262188:BZZ262197 CJQ262188:CJV262197 CTM262188:CTR262197 DDI262188:DDN262197 DNE262188:DNJ262197 DXA262188:DXF262197 EGW262188:EHB262197 EQS262188:EQX262197 FAO262188:FAT262197 FKK262188:FKP262197 FUG262188:FUL262197 GEC262188:GEH262197 GNY262188:GOD262197 GXU262188:GXZ262197 HHQ262188:HHV262197 HRM262188:HRR262197 IBI262188:IBN262197 ILE262188:ILJ262197 IVA262188:IVF262197 JEW262188:JFB262197 JOS262188:JOX262197 JYO262188:JYT262197 KIK262188:KIP262197 KSG262188:KSL262197 LCC262188:LCH262197 LLY262188:LMD262197 LVU262188:LVZ262197 MFQ262188:MFV262197 MPM262188:MPR262197 MZI262188:MZN262197 NJE262188:NJJ262197 NTA262188:NTF262197 OCW262188:ODB262197 OMS262188:OMX262197 OWO262188:OWT262197 PGK262188:PGP262197 PQG262188:PQL262197 QAC262188:QAH262197 QJY262188:QKD262197 QTU262188:QTZ262197 RDQ262188:RDV262197 RNM262188:RNR262197 RXI262188:RXN262197 SHE262188:SHJ262197 SRA262188:SRF262197 TAW262188:TBB262197 TKS262188:TKX262197 TUO262188:TUT262197 UEK262188:UEP262197 UOG262188:UOL262197 UYC262188:UYH262197 VHY262188:VID262197 VRU262188:VRZ262197 WBQ262188:WBV262197 WLM262188:WLR262197 WVI262188:WVN262197 A327724:F327733 IW327724:JB327733 SS327724:SX327733 ACO327724:ACT327733 AMK327724:AMP327733 AWG327724:AWL327733 BGC327724:BGH327733 BPY327724:BQD327733 BZU327724:BZZ327733 CJQ327724:CJV327733 CTM327724:CTR327733 DDI327724:DDN327733 DNE327724:DNJ327733 DXA327724:DXF327733 EGW327724:EHB327733 EQS327724:EQX327733 FAO327724:FAT327733 FKK327724:FKP327733 FUG327724:FUL327733 GEC327724:GEH327733 GNY327724:GOD327733 GXU327724:GXZ327733 HHQ327724:HHV327733 HRM327724:HRR327733 IBI327724:IBN327733 ILE327724:ILJ327733 IVA327724:IVF327733 JEW327724:JFB327733 JOS327724:JOX327733 JYO327724:JYT327733 KIK327724:KIP327733 KSG327724:KSL327733 LCC327724:LCH327733 LLY327724:LMD327733 LVU327724:LVZ327733 MFQ327724:MFV327733 MPM327724:MPR327733 MZI327724:MZN327733 NJE327724:NJJ327733 NTA327724:NTF327733 OCW327724:ODB327733 OMS327724:OMX327733 OWO327724:OWT327733 PGK327724:PGP327733 PQG327724:PQL327733 QAC327724:QAH327733 QJY327724:QKD327733 QTU327724:QTZ327733 RDQ327724:RDV327733 RNM327724:RNR327733 RXI327724:RXN327733 SHE327724:SHJ327733 SRA327724:SRF327733 TAW327724:TBB327733 TKS327724:TKX327733 TUO327724:TUT327733 UEK327724:UEP327733 UOG327724:UOL327733 UYC327724:UYH327733 VHY327724:VID327733 VRU327724:VRZ327733 WBQ327724:WBV327733 WLM327724:WLR327733 WVI327724:WVN327733 A393260:F393269 IW393260:JB393269 SS393260:SX393269 ACO393260:ACT393269 AMK393260:AMP393269 AWG393260:AWL393269 BGC393260:BGH393269 BPY393260:BQD393269 BZU393260:BZZ393269 CJQ393260:CJV393269 CTM393260:CTR393269 DDI393260:DDN393269 DNE393260:DNJ393269 DXA393260:DXF393269 EGW393260:EHB393269 EQS393260:EQX393269 FAO393260:FAT393269 FKK393260:FKP393269 FUG393260:FUL393269 GEC393260:GEH393269 GNY393260:GOD393269 GXU393260:GXZ393269 HHQ393260:HHV393269 HRM393260:HRR393269 IBI393260:IBN393269 ILE393260:ILJ393269 IVA393260:IVF393269 JEW393260:JFB393269 JOS393260:JOX393269 JYO393260:JYT393269 KIK393260:KIP393269 KSG393260:KSL393269 LCC393260:LCH393269 LLY393260:LMD393269 LVU393260:LVZ393269 MFQ393260:MFV393269 MPM393260:MPR393269 MZI393260:MZN393269 NJE393260:NJJ393269 NTA393260:NTF393269 OCW393260:ODB393269 OMS393260:OMX393269 OWO393260:OWT393269 PGK393260:PGP393269 PQG393260:PQL393269 QAC393260:QAH393269 QJY393260:QKD393269 QTU393260:QTZ393269 RDQ393260:RDV393269 RNM393260:RNR393269 RXI393260:RXN393269 SHE393260:SHJ393269 SRA393260:SRF393269 TAW393260:TBB393269 TKS393260:TKX393269 TUO393260:TUT393269 UEK393260:UEP393269 UOG393260:UOL393269 UYC393260:UYH393269 VHY393260:VID393269 VRU393260:VRZ393269 WBQ393260:WBV393269 WLM393260:WLR393269 WVI393260:WVN393269 A458796:F458805 IW458796:JB458805 SS458796:SX458805 ACO458796:ACT458805 AMK458796:AMP458805 AWG458796:AWL458805 BGC458796:BGH458805 BPY458796:BQD458805 BZU458796:BZZ458805 CJQ458796:CJV458805 CTM458796:CTR458805 DDI458796:DDN458805 DNE458796:DNJ458805 DXA458796:DXF458805 EGW458796:EHB458805 EQS458796:EQX458805 FAO458796:FAT458805 FKK458796:FKP458805 FUG458796:FUL458805 GEC458796:GEH458805 GNY458796:GOD458805 GXU458796:GXZ458805 HHQ458796:HHV458805 HRM458796:HRR458805 IBI458796:IBN458805 ILE458796:ILJ458805 IVA458796:IVF458805 JEW458796:JFB458805 JOS458796:JOX458805 JYO458796:JYT458805 KIK458796:KIP458805 KSG458796:KSL458805 LCC458796:LCH458805 LLY458796:LMD458805 LVU458796:LVZ458805 MFQ458796:MFV458805 MPM458796:MPR458805 MZI458796:MZN458805 NJE458796:NJJ458805 NTA458796:NTF458805 OCW458796:ODB458805 OMS458796:OMX458805 OWO458796:OWT458805 PGK458796:PGP458805 PQG458796:PQL458805 QAC458796:QAH458805 QJY458796:QKD458805 QTU458796:QTZ458805 RDQ458796:RDV458805 RNM458796:RNR458805 RXI458796:RXN458805 SHE458796:SHJ458805 SRA458796:SRF458805 TAW458796:TBB458805 TKS458796:TKX458805 TUO458796:TUT458805 UEK458796:UEP458805 UOG458796:UOL458805 UYC458796:UYH458805 VHY458796:VID458805 VRU458796:VRZ458805 WBQ458796:WBV458805 WLM458796:WLR458805 WVI458796:WVN458805 A524332:F524341 IW524332:JB524341 SS524332:SX524341 ACO524332:ACT524341 AMK524332:AMP524341 AWG524332:AWL524341 BGC524332:BGH524341 BPY524332:BQD524341 BZU524332:BZZ524341 CJQ524332:CJV524341 CTM524332:CTR524341 DDI524332:DDN524341 DNE524332:DNJ524341 DXA524332:DXF524341 EGW524332:EHB524341 EQS524332:EQX524341 FAO524332:FAT524341 FKK524332:FKP524341 FUG524332:FUL524341 GEC524332:GEH524341 GNY524332:GOD524341 GXU524332:GXZ524341 HHQ524332:HHV524341 HRM524332:HRR524341 IBI524332:IBN524341 ILE524332:ILJ524341 IVA524332:IVF524341 JEW524332:JFB524341 JOS524332:JOX524341 JYO524332:JYT524341 KIK524332:KIP524341 KSG524332:KSL524341 LCC524332:LCH524341 LLY524332:LMD524341 LVU524332:LVZ524341 MFQ524332:MFV524341 MPM524332:MPR524341 MZI524332:MZN524341 NJE524332:NJJ524341 NTA524332:NTF524341 OCW524332:ODB524341 OMS524332:OMX524341 OWO524332:OWT524341 PGK524332:PGP524341 PQG524332:PQL524341 QAC524332:QAH524341 QJY524332:QKD524341 QTU524332:QTZ524341 RDQ524332:RDV524341 RNM524332:RNR524341 RXI524332:RXN524341 SHE524332:SHJ524341 SRA524332:SRF524341 TAW524332:TBB524341 TKS524332:TKX524341 TUO524332:TUT524341 UEK524332:UEP524341 UOG524332:UOL524341 UYC524332:UYH524341 VHY524332:VID524341 VRU524332:VRZ524341 WBQ524332:WBV524341 WLM524332:WLR524341 WVI524332:WVN524341 A589868:F589877 IW589868:JB589877 SS589868:SX589877 ACO589868:ACT589877 AMK589868:AMP589877 AWG589868:AWL589877 BGC589868:BGH589877 BPY589868:BQD589877 BZU589868:BZZ589877 CJQ589868:CJV589877 CTM589868:CTR589877 DDI589868:DDN589877 DNE589868:DNJ589877 DXA589868:DXF589877 EGW589868:EHB589877 EQS589868:EQX589877 FAO589868:FAT589877 FKK589868:FKP589877 FUG589868:FUL589877 GEC589868:GEH589877 GNY589868:GOD589877 GXU589868:GXZ589877 HHQ589868:HHV589877 HRM589868:HRR589877 IBI589868:IBN589877 ILE589868:ILJ589877 IVA589868:IVF589877 JEW589868:JFB589877 JOS589868:JOX589877 JYO589868:JYT589877 KIK589868:KIP589877 KSG589868:KSL589877 LCC589868:LCH589877 LLY589868:LMD589877 LVU589868:LVZ589877 MFQ589868:MFV589877 MPM589868:MPR589877 MZI589868:MZN589877 NJE589868:NJJ589877 NTA589868:NTF589877 OCW589868:ODB589877 OMS589868:OMX589877 OWO589868:OWT589877 PGK589868:PGP589877 PQG589868:PQL589877 QAC589868:QAH589877 QJY589868:QKD589877 QTU589868:QTZ589877 RDQ589868:RDV589877 RNM589868:RNR589877 RXI589868:RXN589877 SHE589868:SHJ589877 SRA589868:SRF589877 TAW589868:TBB589877 TKS589868:TKX589877 TUO589868:TUT589877 UEK589868:UEP589877 UOG589868:UOL589877 UYC589868:UYH589877 VHY589868:VID589877 VRU589868:VRZ589877 WBQ589868:WBV589877 WLM589868:WLR589877 WVI589868:WVN589877 A655404:F655413 IW655404:JB655413 SS655404:SX655413 ACO655404:ACT655413 AMK655404:AMP655413 AWG655404:AWL655413 BGC655404:BGH655413 BPY655404:BQD655413 BZU655404:BZZ655413 CJQ655404:CJV655413 CTM655404:CTR655413 DDI655404:DDN655413 DNE655404:DNJ655413 DXA655404:DXF655413 EGW655404:EHB655413 EQS655404:EQX655413 FAO655404:FAT655413 FKK655404:FKP655413 FUG655404:FUL655413 GEC655404:GEH655413 GNY655404:GOD655413 GXU655404:GXZ655413 HHQ655404:HHV655413 HRM655404:HRR655413 IBI655404:IBN655413 ILE655404:ILJ655413 IVA655404:IVF655413 JEW655404:JFB655413 JOS655404:JOX655413 JYO655404:JYT655413 KIK655404:KIP655413 KSG655404:KSL655413 LCC655404:LCH655413 LLY655404:LMD655413 LVU655404:LVZ655413 MFQ655404:MFV655413 MPM655404:MPR655413 MZI655404:MZN655413 NJE655404:NJJ655413 NTA655404:NTF655413 OCW655404:ODB655413 OMS655404:OMX655413 OWO655404:OWT655413 PGK655404:PGP655413 PQG655404:PQL655413 QAC655404:QAH655413 QJY655404:QKD655413 QTU655404:QTZ655413 RDQ655404:RDV655413 RNM655404:RNR655413 RXI655404:RXN655413 SHE655404:SHJ655413 SRA655404:SRF655413 TAW655404:TBB655413 TKS655404:TKX655413 TUO655404:TUT655413 UEK655404:UEP655413 UOG655404:UOL655413 UYC655404:UYH655413 VHY655404:VID655413 VRU655404:VRZ655413 WBQ655404:WBV655413 WLM655404:WLR655413 WVI655404:WVN655413 A720940:F720949 IW720940:JB720949 SS720940:SX720949 ACO720940:ACT720949 AMK720940:AMP720949 AWG720940:AWL720949 BGC720940:BGH720949 BPY720940:BQD720949 BZU720940:BZZ720949 CJQ720940:CJV720949 CTM720940:CTR720949 DDI720940:DDN720949 DNE720940:DNJ720949 DXA720940:DXF720949 EGW720940:EHB720949 EQS720940:EQX720949 FAO720940:FAT720949 FKK720940:FKP720949 FUG720940:FUL720949 GEC720940:GEH720949 GNY720940:GOD720949 GXU720940:GXZ720949 HHQ720940:HHV720949 HRM720940:HRR720949 IBI720940:IBN720949 ILE720940:ILJ720949 IVA720940:IVF720949 JEW720940:JFB720949 JOS720940:JOX720949 JYO720940:JYT720949 KIK720940:KIP720949 KSG720940:KSL720949 LCC720940:LCH720949 LLY720940:LMD720949 LVU720940:LVZ720949 MFQ720940:MFV720949 MPM720940:MPR720949 MZI720940:MZN720949 NJE720940:NJJ720949 NTA720940:NTF720949 OCW720940:ODB720949 OMS720940:OMX720949 OWO720940:OWT720949 PGK720940:PGP720949 PQG720940:PQL720949 QAC720940:QAH720949 QJY720940:QKD720949 QTU720940:QTZ720949 RDQ720940:RDV720949 RNM720940:RNR720949 RXI720940:RXN720949 SHE720940:SHJ720949 SRA720940:SRF720949 TAW720940:TBB720949 TKS720940:TKX720949 TUO720940:TUT720949 UEK720940:UEP720949 UOG720940:UOL720949 UYC720940:UYH720949 VHY720940:VID720949 VRU720940:VRZ720949 WBQ720940:WBV720949 WLM720940:WLR720949 WVI720940:WVN720949 A786476:F786485 IW786476:JB786485 SS786476:SX786485 ACO786476:ACT786485 AMK786476:AMP786485 AWG786476:AWL786485 BGC786476:BGH786485 BPY786476:BQD786485 BZU786476:BZZ786485 CJQ786476:CJV786485 CTM786476:CTR786485 DDI786476:DDN786485 DNE786476:DNJ786485 DXA786476:DXF786485 EGW786476:EHB786485 EQS786476:EQX786485 FAO786476:FAT786485 FKK786476:FKP786485 FUG786476:FUL786485 GEC786476:GEH786485 GNY786476:GOD786485 GXU786476:GXZ786485 HHQ786476:HHV786485 HRM786476:HRR786485 IBI786476:IBN786485 ILE786476:ILJ786485 IVA786476:IVF786485 JEW786476:JFB786485 JOS786476:JOX786485 JYO786476:JYT786485 KIK786476:KIP786485 KSG786476:KSL786485 LCC786476:LCH786485 LLY786476:LMD786485 LVU786476:LVZ786485 MFQ786476:MFV786485 MPM786476:MPR786485 MZI786476:MZN786485 NJE786476:NJJ786485 NTA786476:NTF786485 OCW786476:ODB786485 OMS786476:OMX786485 OWO786476:OWT786485 PGK786476:PGP786485 PQG786476:PQL786485 QAC786476:QAH786485 QJY786476:QKD786485 QTU786476:QTZ786485 RDQ786476:RDV786485 RNM786476:RNR786485 RXI786476:RXN786485 SHE786476:SHJ786485 SRA786476:SRF786485 TAW786476:TBB786485 TKS786476:TKX786485 TUO786476:TUT786485 UEK786476:UEP786485 UOG786476:UOL786485 UYC786476:UYH786485 VHY786476:VID786485 VRU786476:VRZ786485 WBQ786476:WBV786485 WLM786476:WLR786485 WVI786476:WVN786485 A852012:F852021 IW852012:JB852021 SS852012:SX852021 ACO852012:ACT852021 AMK852012:AMP852021 AWG852012:AWL852021 BGC852012:BGH852021 BPY852012:BQD852021 BZU852012:BZZ852021 CJQ852012:CJV852021 CTM852012:CTR852021 DDI852012:DDN852021 DNE852012:DNJ852021 DXA852012:DXF852021 EGW852012:EHB852021 EQS852012:EQX852021 FAO852012:FAT852021 FKK852012:FKP852021 FUG852012:FUL852021 GEC852012:GEH852021 GNY852012:GOD852021 GXU852012:GXZ852021 HHQ852012:HHV852021 HRM852012:HRR852021 IBI852012:IBN852021 ILE852012:ILJ852021 IVA852012:IVF852021 JEW852012:JFB852021 JOS852012:JOX852021 JYO852012:JYT852021 KIK852012:KIP852021 KSG852012:KSL852021 LCC852012:LCH852021 LLY852012:LMD852021 LVU852012:LVZ852021 MFQ852012:MFV852021 MPM852012:MPR852021 MZI852012:MZN852021 NJE852012:NJJ852021 NTA852012:NTF852021 OCW852012:ODB852021 OMS852012:OMX852021 OWO852012:OWT852021 PGK852012:PGP852021 PQG852012:PQL852021 QAC852012:QAH852021 QJY852012:QKD852021 QTU852012:QTZ852021 RDQ852012:RDV852021 RNM852012:RNR852021 RXI852012:RXN852021 SHE852012:SHJ852021 SRA852012:SRF852021 TAW852012:TBB852021 TKS852012:TKX852021 TUO852012:TUT852021 UEK852012:UEP852021 UOG852012:UOL852021 UYC852012:UYH852021 VHY852012:VID852021 VRU852012:VRZ852021 WBQ852012:WBV852021 WLM852012:WLR852021 WVI852012:WVN852021 A917548:F917557 IW917548:JB917557 SS917548:SX917557 ACO917548:ACT917557 AMK917548:AMP917557 AWG917548:AWL917557 BGC917548:BGH917557 BPY917548:BQD917557 BZU917548:BZZ917557 CJQ917548:CJV917557 CTM917548:CTR917557 DDI917548:DDN917557 DNE917548:DNJ917557 DXA917548:DXF917557 EGW917548:EHB917557 EQS917548:EQX917557 FAO917548:FAT917557 FKK917548:FKP917557 FUG917548:FUL917557 GEC917548:GEH917557 GNY917548:GOD917557 GXU917548:GXZ917557 HHQ917548:HHV917557 HRM917548:HRR917557 IBI917548:IBN917557 ILE917548:ILJ917557 IVA917548:IVF917557 JEW917548:JFB917557 JOS917548:JOX917557 JYO917548:JYT917557 KIK917548:KIP917557 KSG917548:KSL917557 LCC917548:LCH917557 LLY917548:LMD917557 LVU917548:LVZ917557 MFQ917548:MFV917557 MPM917548:MPR917557 MZI917548:MZN917557 NJE917548:NJJ917557 NTA917548:NTF917557 OCW917548:ODB917557 OMS917548:OMX917557 OWO917548:OWT917557 PGK917548:PGP917557 PQG917548:PQL917557 QAC917548:QAH917557 QJY917548:QKD917557 QTU917548:QTZ917557 RDQ917548:RDV917557 RNM917548:RNR917557 RXI917548:RXN917557 SHE917548:SHJ917557 SRA917548:SRF917557 TAW917548:TBB917557 TKS917548:TKX917557 TUO917548:TUT917557 UEK917548:UEP917557 UOG917548:UOL917557 UYC917548:UYH917557 VHY917548:VID917557 VRU917548:VRZ917557 WBQ917548:WBV917557 WLM917548:WLR917557 WVI917548:WVN917557 A983084:F983093 IW983084:JB983093 SS983084:SX983093 ACO983084:ACT983093 AMK983084:AMP983093 AWG983084:AWL983093 BGC983084:BGH983093 BPY983084:BQD983093 BZU983084:BZZ983093 CJQ983084:CJV983093 CTM983084:CTR983093 DDI983084:DDN983093 DNE983084:DNJ983093 DXA983084:DXF983093 EGW983084:EHB983093 EQS983084:EQX983093 FAO983084:FAT983093 FKK983084:FKP983093 FUG983084:FUL983093 GEC983084:GEH983093 GNY983084:GOD983093 GXU983084:GXZ983093 HHQ983084:HHV983093 HRM983084:HRR983093 IBI983084:IBN983093 ILE983084:ILJ983093 IVA983084:IVF983093 JEW983084:JFB983093 JOS983084:JOX983093 JYO983084:JYT983093 KIK983084:KIP983093 KSG983084:KSL983093 LCC983084:LCH983093 LLY983084:LMD983093 LVU983084:LVZ983093 MFQ983084:MFV983093 MPM983084:MPR983093 MZI983084:MZN983093 NJE983084:NJJ983093 NTA983084:NTF983093 OCW983084:ODB983093 OMS983084:OMX983093 OWO983084:OWT983093 PGK983084:PGP983093 PQG983084:PQL983093 QAC983084:QAH983093 QJY983084:QKD983093 QTU983084:QTZ983093 RDQ983084:RDV983093 RNM983084:RNR983093 RXI983084:RXN983093 SHE983084:SHJ983093 SRA983084:SRF983093 TAW983084:TBB983093 TKS983084:TKX983093 TUO983084:TUT983093 UEK983084:UEP983093 UOG983084:UOL983093 UYC983084:UYH983093 VHY983084:VID983093 VRU983084:VRZ983093 WBQ983084:WBV983093 WLM983084:WLR983093 WVI983084:WVN983093">
      <formula1>TRANSPORTE</formula1>
    </dataValidation>
    <dataValidation type="list" allowBlank="1" showInputMessage="1" showErrorMessage="1" sqref="A31:G37 IW31:JC37 SS31:SY37 ACO31:ACU37 AMK31:AMQ37 AWG31:AWM37 BGC31:BGI37 BPY31:BQE37 BZU31:CAA37 CJQ31:CJW37 CTM31:CTS37 DDI31:DDO37 DNE31:DNK37 DXA31:DXG37 EGW31:EHC37 EQS31:EQY37 FAO31:FAU37 FKK31:FKQ37 FUG31:FUM37 GEC31:GEI37 GNY31:GOE37 GXU31:GYA37 HHQ31:HHW37 HRM31:HRS37 IBI31:IBO37 ILE31:ILK37 IVA31:IVG37 JEW31:JFC37 JOS31:JOY37 JYO31:JYU37 KIK31:KIQ37 KSG31:KSM37 LCC31:LCI37 LLY31:LME37 LVU31:LWA37 MFQ31:MFW37 MPM31:MPS37 MZI31:MZO37 NJE31:NJK37 NTA31:NTG37 OCW31:ODC37 OMS31:OMY37 OWO31:OWU37 PGK31:PGQ37 PQG31:PQM37 QAC31:QAI37 QJY31:QKE37 QTU31:QUA37 RDQ31:RDW37 RNM31:RNS37 RXI31:RXO37 SHE31:SHK37 SRA31:SRG37 TAW31:TBC37 TKS31:TKY37 TUO31:TUU37 UEK31:UEQ37 UOG31:UOM37 UYC31:UYI37 VHY31:VIE37 VRU31:VSA37 WBQ31:WBW37 WLM31:WLS37 WVI31:WVO37 A65567:G65573 IW65567:JC65573 SS65567:SY65573 ACO65567:ACU65573 AMK65567:AMQ65573 AWG65567:AWM65573 BGC65567:BGI65573 BPY65567:BQE65573 BZU65567:CAA65573 CJQ65567:CJW65573 CTM65567:CTS65573 DDI65567:DDO65573 DNE65567:DNK65573 DXA65567:DXG65573 EGW65567:EHC65573 EQS65567:EQY65573 FAO65567:FAU65573 FKK65567:FKQ65573 FUG65567:FUM65573 GEC65567:GEI65573 GNY65567:GOE65573 GXU65567:GYA65573 HHQ65567:HHW65573 HRM65567:HRS65573 IBI65567:IBO65573 ILE65567:ILK65573 IVA65567:IVG65573 JEW65567:JFC65573 JOS65567:JOY65573 JYO65567:JYU65573 KIK65567:KIQ65573 KSG65567:KSM65573 LCC65567:LCI65573 LLY65567:LME65573 LVU65567:LWA65573 MFQ65567:MFW65573 MPM65567:MPS65573 MZI65567:MZO65573 NJE65567:NJK65573 NTA65567:NTG65573 OCW65567:ODC65573 OMS65567:OMY65573 OWO65567:OWU65573 PGK65567:PGQ65573 PQG65567:PQM65573 QAC65567:QAI65573 QJY65567:QKE65573 QTU65567:QUA65573 RDQ65567:RDW65573 RNM65567:RNS65573 RXI65567:RXO65573 SHE65567:SHK65573 SRA65567:SRG65573 TAW65567:TBC65573 TKS65567:TKY65573 TUO65567:TUU65573 UEK65567:UEQ65573 UOG65567:UOM65573 UYC65567:UYI65573 VHY65567:VIE65573 VRU65567:VSA65573 WBQ65567:WBW65573 WLM65567:WLS65573 WVI65567:WVO65573 A131103:G131109 IW131103:JC131109 SS131103:SY131109 ACO131103:ACU131109 AMK131103:AMQ131109 AWG131103:AWM131109 BGC131103:BGI131109 BPY131103:BQE131109 BZU131103:CAA131109 CJQ131103:CJW131109 CTM131103:CTS131109 DDI131103:DDO131109 DNE131103:DNK131109 DXA131103:DXG131109 EGW131103:EHC131109 EQS131103:EQY131109 FAO131103:FAU131109 FKK131103:FKQ131109 FUG131103:FUM131109 GEC131103:GEI131109 GNY131103:GOE131109 GXU131103:GYA131109 HHQ131103:HHW131109 HRM131103:HRS131109 IBI131103:IBO131109 ILE131103:ILK131109 IVA131103:IVG131109 JEW131103:JFC131109 JOS131103:JOY131109 JYO131103:JYU131109 KIK131103:KIQ131109 KSG131103:KSM131109 LCC131103:LCI131109 LLY131103:LME131109 LVU131103:LWA131109 MFQ131103:MFW131109 MPM131103:MPS131109 MZI131103:MZO131109 NJE131103:NJK131109 NTA131103:NTG131109 OCW131103:ODC131109 OMS131103:OMY131109 OWO131103:OWU131109 PGK131103:PGQ131109 PQG131103:PQM131109 QAC131103:QAI131109 QJY131103:QKE131109 QTU131103:QUA131109 RDQ131103:RDW131109 RNM131103:RNS131109 RXI131103:RXO131109 SHE131103:SHK131109 SRA131103:SRG131109 TAW131103:TBC131109 TKS131103:TKY131109 TUO131103:TUU131109 UEK131103:UEQ131109 UOG131103:UOM131109 UYC131103:UYI131109 VHY131103:VIE131109 VRU131103:VSA131109 WBQ131103:WBW131109 WLM131103:WLS131109 WVI131103:WVO131109 A196639:G196645 IW196639:JC196645 SS196639:SY196645 ACO196639:ACU196645 AMK196639:AMQ196645 AWG196639:AWM196645 BGC196639:BGI196645 BPY196639:BQE196645 BZU196639:CAA196645 CJQ196639:CJW196645 CTM196639:CTS196645 DDI196639:DDO196645 DNE196639:DNK196645 DXA196639:DXG196645 EGW196639:EHC196645 EQS196639:EQY196645 FAO196639:FAU196645 FKK196639:FKQ196645 FUG196639:FUM196645 GEC196639:GEI196645 GNY196639:GOE196645 GXU196639:GYA196645 HHQ196639:HHW196645 HRM196639:HRS196645 IBI196639:IBO196645 ILE196639:ILK196645 IVA196639:IVG196645 JEW196639:JFC196645 JOS196639:JOY196645 JYO196639:JYU196645 KIK196639:KIQ196645 KSG196639:KSM196645 LCC196639:LCI196645 LLY196639:LME196645 LVU196639:LWA196645 MFQ196639:MFW196645 MPM196639:MPS196645 MZI196639:MZO196645 NJE196639:NJK196645 NTA196639:NTG196645 OCW196639:ODC196645 OMS196639:OMY196645 OWO196639:OWU196645 PGK196639:PGQ196645 PQG196639:PQM196645 QAC196639:QAI196645 QJY196639:QKE196645 QTU196639:QUA196645 RDQ196639:RDW196645 RNM196639:RNS196645 RXI196639:RXO196645 SHE196639:SHK196645 SRA196639:SRG196645 TAW196639:TBC196645 TKS196639:TKY196645 TUO196639:TUU196645 UEK196639:UEQ196645 UOG196639:UOM196645 UYC196639:UYI196645 VHY196639:VIE196645 VRU196639:VSA196645 WBQ196639:WBW196645 WLM196639:WLS196645 WVI196639:WVO196645 A262175:G262181 IW262175:JC262181 SS262175:SY262181 ACO262175:ACU262181 AMK262175:AMQ262181 AWG262175:AWM262181 BGC262175:BGI262181 BPY262175:BQE262181 BZU262175:CAA262181 CJQ262175:CJW262181 CTM262175:CTS262181 DDI262175:DDO262181 DNE262175:DNK262181 DXA262175:DXG262181 EGW262175:EHC262181 EQS262175:EQY262181 FAO262175:FAU262181 FKK262175:FKQ262181 FUG262175:FUM262181 GEC262175:GEI262181 GNY262175:GOE262181 GXU262175:GYA262181 HHQ262175:HHW262181 HRM262175:HRS262181 IBI262175:IBO262181 ILE262175:ILK262181 IVA262175:IVG262181 JEW262175:JFC262181 JOS262175:JOY262181 JYO262175:JYU262181 KIK262175:KIQ262181 KSG262175:KSM262181 LCC262175:LCI262181 LLY262175:LME262181 LVU262175:LWA262181 MFQ262175:MFW262181 MPM262175:MPS262181 MZI262175:MZO262181 NJE262175:NJK262181 NTA262175:NTG262181 OCW262175:ODC262181 OMS262175:OMY262181 OWO262175:OWU262181 PGK262175:PGQ262181 PQG262175:PQM262181 QAC262175:QAI262181 QJY262175:QKE262181 QTU262175:QUA262181 RDQ262175:RDW262181 RNM262175:RNS262181 RXI262175:RXO262181 SHE262175:SHK262181 SRA262175:SRG262181 TAW262175:TBC262181 TKS262175:TKY262181 TUO262175:TUU262181 UEK262175:UEQ262181 UOG262175:UOM262181 UYC262175:UYI262181 VHY262175:VIE262181 VRU262175:VSA262181 WBQ262175:WBW262181 WLM262175:WLS262181 WVI262175:WVO262181 A327711:G327717 IW327711:JC327717 SS327711:SY327717 ACO327711:ACU327717 AMK327711:AMQ327717 AWG327711:AWM327717 BGC327711:BGI327717 BPY327711:BQE327717 BZU327711:CAA327717 CJQ327711:CJW327717 CTM327711:CTS327717 DDI327711:DDO327717 DNE327711:DNK327717 DXA327711:DXG327717 EGW327711:EHC327717 EQS327711:EQY327717 FAO327711:FAU327717 FKK327711:FKQ327717 FUG327711:FUM327717 GEC327711:GEI327717 GNY327711:GOE327717 GXU327711:GYA327717 HHQ327711:HHW327717 HRM327711:HRS327717 IBI327711:IBO327717 ILE327711:ILK327717 IVA327711:IVG327717 JEW327711:JFC327717 JOS327711:JOY327717 JYO327711:JYU327717 KIK327711:KIQ327717 KSG327711:KSM327717 LCC327711:LCI327717 LLY327711:LME327717 LVU327711:LWA327717 MFQ327711:MFW327717 MPM327711:MPS327717 MZI327711:MZO327717 NJE327711:NJK327717 NTA327711:NTG327717 OCW327711:ODC327717 OMS327711:OMY327717 OWO327711:OWU327717 PGK327711:PGQ327717 PQG327711:PQM327717 QAC327711:QAI327717 QJY327711:QKE327717 QTU327711:QUA327717 RDQ327711:RDW327717 RNM327711:RNS327717 RXI327711:RXO327717 SHE327711:SHK327717 SRA327711:SRG327717 TAW327711:TBC327717 TKS327711:TKY327717 TUO327711:TUU327717 UEK327711:UEQ327717 UOG327711:UOM327717 UYC327711:UYI327717 VHY327711:VIE327717 VRU327711:VSA327717 WBQ327711:WBW327717 WLM327711:WLS327717 WVI327711:WVO327717 A393247:G393253 IW393247:JC393253 SS393247:SY393253 ACO393247:ACU393253 AMK393247:AMQ393253 AWG393247:AWM393253 BGC393247:BGI393253 BPY393247:BQE393253 BZU393247:CAA393253 CJQ393247:CJW393253 CTM393247:CTS393253 DDI393247:DDO393253 DNE393247:DNK393253 DXA393247:DXG393253 EGW393247:EHC393253 EQS393247:EQY393253 FAO393247:FAU393253 FKK393247:FKQ393253 FUG393247:FUM393253 GEC393247:GEI393253 GNY393247:GOE393253 GXU393247:GYA393253 HHQ393247:HHW393253 HRM393247:HRS393253 IBI393247:IBO393253 ILE393247:ILK393253 IVA393247:IVG393253 JEW393247:JFC393253 JOS393247:JOY393253 JYO393247:JYU393253 KIK393247:KIQ393253 KSG393247:KSM393253 LCC393247:LCI393253 LLY393247:LME393253 LVU393247:LWA393253 MFQ393247:MFW393253 MPM393247:MPS393253 MZI393247:MZO393253 NJE393247:NJK393253 NTA393247:NTG393253 OCW393247:ODC393253 OMS393247:OMY393253 OWO393247:OWU393253 PGK393247:PGQ393253 PQG393247:PQM393253 QAC393247:QAI393253 QJY393247:QKE393253 QTU393247:QUA393253 RDQ393247:RDW393253 RNM393247:RNS393253 RXI393247:RXO393253 SHE393247:SHK393253 SRA393247:SRG393253 TAW393247:TBC393253 TKS393247:TKY393253 TUO393247:TUU393253 UEK393247:UEQ393253 UOG393247:UOM393253 UYC393247:UYI393253 VHY393247:VIE393253 VRU393247:VSA393253 WBQ393247:WBW393253 WLM393247:WLS393253 WVI393247:WVO393253 A458783:G458789 IW458783:JC458789 SS458783:SY458789 ACO458783:ACU458789 AMK458783:AMQ458789 AWG458783:AWM458789 BGC458783:BGI458789 BPY458783:BQE458789 BZU458783:CAA458789 CJQ458783:CJW458789 CTM458783:CTS458789 DDI458783:DDO458789 DNE458783:DNK458789 DXA458783:DXG458789 EGW458783:EHC458789 EQS458783:EQY458789 FAO458783:FAU458789 FKK458783:FKQ458789 FUG458783:FUM458789 GEC458783:GEI458789 GNY458783:GOE458789 GXU458783:GYA458789 HHQ458783:HHW458789 HRM458783:HRS458789 IBI458783:IBO458789 ILE458783:ILK458789 IVA458783:IVG458789 JEW458783:JFC458789 JOS458783:JOY458789 JYO458783:JYU458789 KIK458783:KIQ458789 KSG458783:KSM458789 LCC458783:LCI458789 LLY458783:LME458789 LVU458783:LWA458789 MFQ458783:MFW458789 MPM458783:MPS458789 MZI458783:MZO458789 NJE458783:NJK458789 NTA458783:NTG458789 OCW458783:ODC458789 OMS458783:OMY458789 OWO458783:OWU458789 PGK458783:PGQ458789 PQG458783:PQM458789 QAC458783:QAI458789 QJY458783:QKE458789 QTU458783:QUA458789 RDQ458783:RDW458789 RNM458783:RNS458789 RXI458783:RXO458789 SHE458783:SHK458789 SRA458783:SRG458789 TAW458783:TBC458789 TKS458783:TKY458789 TUO458783:TUU458789 UEK458783:UEQ458789 UOG458783:UOM458789 UYC458783:UYI458789 VHY458783:VIE458789 VRU458783:VSA458789 WBQ458783:WBW458789 WLM458783:WLS458789 WVI458783:WVO458789 A524319:G524325 IW524319:JC524325 SS524319:SY524325 ACO524319:ACU524325 AMK524319:AMQ524325 AWG524319:AWM524325 BGC524319:BGI524325 BPY524319:BQE524325 BZU524319:CAA524325 CJQ524319:CJW524325 CTM524319:CTS524325 DDI524319:DDO524325 DNE524319:DNK524325 DXA524319:DXG524325 EGW524319:EHC524325 EQS524319:EQY524325 FAO524319:FAU524325 FKK524319:FKQ524325 FUG524319:FUM524325 GEC524319:GEI524325 GNY524319:GOE524325 GXU524319:GYA524325 HHQ524319:HHW524325 HRM524319:HRS524325 IBI524319:IBO524325 ILE524319:ILK524325 IVA524319:IVG524325 JEW524319:JFC524325 JOS524319:JOY524325 JYO524319:JYU524325 KIK524319:KIQ524325 KSG524319:KSM524325 LCC524319:LCI524325 LLY524319:LME524325 LVU524319:LWA524325 MFQ524319:MFW524325 MPM524319:MPS524325 MZI524319:MZO524325 NJE524319:NJK524325 NTA524319:NTG524325 OCW524319:ODC524325 OMS524319:OMY524325 OWO524319:OWU524325 PGK524319:PGQ524325 PQG524319:PQM524325 QAC524319:QAI524325 QJY524319:QKE524325 QTU524319:QUA524325 RDQ524319:RDW524325 RNM524319:RNS524325 RXI524319:RXO524325 SHE524319:SHK524325 SRA524319:SRG524325 TAW524319:TBC524325 TKS524319:TKY524325 TUO524319:TUU524325 UEK524319:UEQ524325 UOG524319:UOM524325 UYC524319:UYI524325 VHY524319:VIE524325 VRU524319:VSA524325 WBQ524319:WBW524325 WLM524319:WLS524325 WVI524319:WVO524325 A589855:G589861 IW589855:JC589861 SS589855:SY589861 ACO589855:ACU589861 AMK589855:AMQ589861 AWG589855:AWM589861 BGC589855:BGI589861 BPY589855:BQE589861 BZU589855:CAA589861 CJQ589855:CJW589861 CTM589855:CTS589861 DDI589855:DDO589861 DNE589855:DNK589861 DXA589855:DXG589861 EGW589855:EHC589861 EQS589855:EQY589861 FAO589855:FAU589861 FKK589855:FKQ589861 FUG589855:FUM589861 GEC589855:GEI589861 GNY589855:GOE589861 GXU589855:GYA589861 HHQ589855:HHW589861 HRM589855:HRS589861 IBI589855:IBO589861 ILE589855:ILK589861 IVA589855:IVG589861 JEW589855:JFC589861 JOS589855:JOY589861 JYO589855:JYU589861 KIK589855:KIQ589861 KSG589855:KSM589861 LCC589855:LCI589861 LLY589855:LME589861 LVU589855:LWA589861 MFQ589855:MFW589861 MPM589855:MPS589861 MZI589855:MZO589861 NJE589855:NJK589861 NTA589855:NTG589861 OCW589855:ODC589861 OMS589855:OMY589861 OWO589855:OWU589861 PGK589855:PGQ589861 PQG589855:PQM589861 QAC589855:QAI589861 QJY589855:QKE589861 QTU589855:QUA589861 RDQ589855:RDW589861 RNM589855:RNS589861 RXI589855:RXO589861 SHE589855:SHK589861 SRA589855:SRG589861 TAW589855:TBC589861 TKS589855:TKY589861 TUO589855:TUU589861 UEK589855:UEQ589861 UOG589855:UOM589861 UYC589855:UYI589861 VHY589855:VIE589861 VRU589855:VSA589861 WBQ589855:WBW589861 WLM589855:WLS589861 WVI589855:WVO589861 A655391:G655397 IW655391:JC655397 SS655391:SY655397 ACO655391:ACU655397 AMK655391:AMQ655397 AWG655391:AWM655397 BGC655391:BGI655397 BPY655391:BQE655397 BZU655391:CAA655397 CJQ655391:CJW655397 CTM655391:CTS655397 DDI655391:DDO655397 DNE655391:DNK655397 DXA655391:DXG655397 EGW655391:EHC655397 EQS655391:EQY655397 FAO655391:FAU655397 FKK655391:FKQ655397 FUG655391:FUM655397 GEC655391:GEI655397 GNY655391:GOE655397 GXU655391:GYA655397 HHQ655391:HHW655397 HRM655391:HRS655397 IBI655391:IBO655397 ILE655391:ILK655397 IVA655391:IVG655397 JEW655391:JFC655397 JOS655391:JOY655397 JYO655391:JYU655397 KIK655391:KIQ655397 KSG655391:KSM655397 LCC655391:LCI655397 LLY655391:LME655397 LVU655391:LWA655397 MFQ655391:MFW655397 MPM655391:MPS655397 MZI655391:MZO655397 NJE655391:NJK655397 NTA655391:NTG655397 OCW655391:ODC655397 OMS655391:OMY655397 OWO655391:OWU655397 PGK655391:PGQ655397 PQG655391:PQM655397 QAC655391:QAI655397 QJY655391:QKE655397 QTU655391:QUA655397 RDQ655391:RDW655397 RNM655391:RNS655397 RXI655391:RXO655397 SHE655391:SHK655397 SRA655391:SRG655397 TAW655391:TBC655397 TKS655391:TKY655397 TUO655391:TUU655397 UEK655391:UEQ655397 UOG655391:UOM655397 UYC655391:UYI655397 VHY655391:VIE655397 VRU655391:VSA655397 WBQ655391:WBW655397 WLM655391:WLS655397 WVI655391:WVO655397 A720927:G720933 IW720927:JC720933 SS720927:SY720933 ACO720927:ACU720933 AMK720927:AMQ720933 AWG720927:AWM720933 BGC720927:BGI720933 BPY720927:BQE720933 BZU720927:CAA720933 CJQ720927:CJW720933 CTM720927:CTS720933 DDI720927:DDO720933 DNE720927:DNK720933 DXA720927:DXG720933 EGW720927:EHC720933 EQS720927:EQY720933 FAO720927:FAU720933 FKK720927:FKQ720933 FUG720927:FUM720933 GEC720927:GEI720933 GNY720927:GOE720933 GXU720927:GYA720933 HHQ720927:HHW720933 HRM720927:HRS720933 IBI720927:IBO720933 ILE720927:ILK720933 IVA720927:IVG720933 JEW720927:JFC720933 JOS720927:JOY720933 JYO720927:JYU720933 KIK720927:KIQ720933 KSG720927:KSM720933 LCC720927:LCI720933 LLY720927:LME720933 LVU720927:LWA720933 MFQ720927:MFW720933 MPM720927:MPS720933 MZI720927:MZO720933 NJE720927:NJK720933 NTA720927:NTG720933 OCW720927:ODC720933 OMS720927:OMY720933 OWO720927:OWU720933 PGK720927:PGQ720933 PQG720927:PQM720933 QAC720927:QAI720933 QJY720927:QKE720933 QTU720927:QUA720933 RDQ720927:RDW720933 RNM720927:RNS720933 RXI720927:RXO720933 SHE720927:SHK720933 SRA720927:SRG720933 TAW720927:TBC720933 TKS720927:TKY720933 TUO720927:TUU720933 UEK720927:UEQ720933 UOG720927:UOM720933 UYC720927:UYI720933 VHY720927:VIE720933 VRU720927:VSA720933 WBQ720927:WBW720933 WLM720927:WLS720933 WVI720927:WVO720933 A786463:G786469 IW786463:JC786469 SS786463:SY786469 ACO786463:ACU786469 AMK786463:AMQ786469 AWG786463:AWM786469 BGC786463:BGI786469 BPY786463:BQE786469 BZU786463:CAA786469 CJQ786463:CJW786469 CTM786463:CTS786469 DDI786463:DDO786469 DNE786463:DNK786469 DXA786463:DXG786469 EGW786463:EHC786469 EQS786463:EQY786469 FAO786463:FAU786469 FKK786463:FKQ786469 FUG786463:FUM786469 GEC786463:GEI786469 GNY786463:GOE786469 GXU786463:GYA786469 HHQ786463:HHW786469 HRM786463:HRS786469 IBI786463:IBO786469 ILE786463:ILK786469 IVA786463:IVG786469 JEW786463:JFC786469 JOS786463:JOY786469 JYO786463:JYU786469 KIK786463:KIQ786469 KSG786463:KSM786469 LCC786463:LCI786469 LLY786463:LME786469 LVU786463:LWA786469 MFQ786463:MFW786469 MPM786463:MPS786469 MZI786463:MZO786469 NJE786463:NJK786469 NTA786463:NTG786469 OCW786463:ODC786469 OMS786463:OMY786469 OWO786463:OWU786469 PGK786463:PGQ786469 PQG786463:PQM786469 QAC786463:QAI786469 QJY786463:QKE786469 QTU786463:QUA786469 RDQ786463:RDW786469 RNM786463:RNS786469 RXI786463:RXO786469 SHE786463:SHK786469 SRA786463:SRG786469 TAW786463:TBC786469 TKS786463:TKY786469 TUO786463:TUU786469 UEK786463:UEQ786469 UOG786463:UOM786469 UYC786463:UYI786469 VHY786463:VIE786469 VRU786463:VSA786469 WBQ786463:WBW786469 WLM786463:WLS786469 WVI786463:WVO786469 A851999:G852005 IW851999:JC852005 SS851999:SY852005 ACO851999:ACU852005 AMK851999:AMQ852005 AWG851999:AWM852005 BGC851999:BGI852005 BPY851999:BQE852005 BZU851999:CAA852005 CJQ851999:CJW852005 CTM851999:CTS852005 DDI851999:DDO852005 DNE851999:DNK852005 DXA851999:DXG852005 EGW851999:EHC852005 EQS851999:EQY852005 FAO851999:FAU852005 FKK851999:FKQ852005 FUG851999:FUM852005 GEC851999:GEI852005 GNY851999:GOE852005 GXU851999:GYA852005 HHQ851999:HHW852005 HRM851999:HRS852005 IBI851999:IBO852005 ILE851999:ILK852005 IVA851999:IVG852005 JEW851999:JFC852005 JOS851999:JOY852005 JYO851999:JYU852005 KIK851999:KIQ852005 KSG851999:KSM852005 LCC851999:LCI852005 LLY851999:LME852005 LVU851999:LWA852005 MFQ851999:MFW852005 MPM851999:MPS852005 MZI851999:MZO852005 NJE851999:NJK852005 NTA851999:NTG852005 OCW851999:ODC852005 OMS851999:OMY852005 OWO851999:OWU852005 PGK851999:PGQ852005 PQG851999:PQM852005 QAC851999:QAI852005 QJY851999:QKE852005 QTU851999:QUA852005 RDQ851999:RDW852005 RNM851999:RNS852005 RXI851999:RXO852005 SHE851999:SHK852005 SRA851999:SRG852005 TAW851999:TBC852005 TKS851999:TKY852005 TUO851999:TUU852005 UEK851999:UEQ852005 UOG851999:UOM852005 UYC851999:UYI852005 VHY851999:VIE852005 VRU851999:VSA852005 WBQ851999:WBW852005 WLM851999:WLS852005 WVI851999:WVO852005 A917535:G917541 IW917535:JC917541 SS917535:SY917541 ACO917535:ACU917541 AMK917535:AMQ917541 AWG917535:AWM917541 BGC917535:BGI917541 BPY917535:BQE917541 BZU917535:CAA917541 CJQ917535:CJW917541 CTM917535:CTS917541 DDI917535:DDO917541 DNE917535:DNK917541 DXA917535:DXG917541 EGW917535:EHC917541 EQS917535:EQY917541 FAO917535:FAU917541 FKK917535:FKQ917541 FUG917535:FUM917541 GEC917535:GEI917541 GNY917535:GOE917541 GXU917535:GYA917541 HHQ917535:HHW917541 HRM917535:HRS917541 IBI917535:IBO917541 ILE917535:ILK917541 IVA917535:IVG917541 JEW917535:JFC917541 JOS917535:JOY917541 JYO917535:JYU917541 KIK917535:KIQ917541 KSG917535:KSM917541 LCC917535:LCI917541 LLY917535:LME917541 LVU917535:LWA917541 MFQ917535:MFW917541 MPM917535:MPS917541 MZI917535:MZO917541 NJE917535:NJK917541 NTA917535:NTG917541 OCW917535:ODC917541 OMS917535:OMY917541 OWO917535:OWU917541 PGK917535:PGQ917541 PQG917535:PQM917541 QAC917535:QAI917541 QJY917535:QKE917541 QTU917535:QUA917541 RDQ917535:RDW917541 RNM917535:RNS917541 RXI917535:RXO917541 SHE917535:SHK917541 SRA917535:SRG917541 TAW917535:TBC917541 TKS917535:TKY917541 TUO917535:TUU917541 UEK917535:UEQ917541 UOG917535:UOM917541 UYC917535:UYI917541 VHY917535:VIE917541 VRU917535:VSA917541 WBQ917535:WBW917541 WLM917535:WLS917541 WVI917535:WVO917541 A983071:G983077 IW983071:JC983077 SS983071:SY983077 ACO983071:ACU983077 AMK983071:AMQ983077 AWG983071:AWM983077 BGC983071:BGI983077 BPY983071:BQE983077 BZU983071:CAA983077 CJQ983071:CJW983077 CTM983071:CTS983077 DDI983071:DDO983077 DNE983071:DNK983077 DXA983071:DXG983077 EGW983071:EHC983077 EQS983071:EQY983077 FAO983071:FAU983077 FKK983071:FKQ983077 FUG983071:FUM983077 GEC983071:GEI983077 GNY983071:GOE983077 GXU983071:GYA983077 HHQ983071:HHW983077 HRM983071:HRS983077 IBI983071:IBO983077 ILE983071:ILK983077 IVA983071:IVG983077 JEW983071:JFC983077 JOS983071:JOY983077 JYO983071:JYU983077 KIK983071:KIQ983077 KSG983071:KSM983077 LCC983071:LCI983077 LLY983071:LME983077 LVU983071:LWA983077 MFQ983071:MFW983077 MPM983071:MPS983077 MZI983071:MZO983077 NJE983071:NJK983077 NTA983071:NTG983077 OCW983071:ODC983077 OMS983071:OMY983077 OWO983071:OWU983077 PGK983071:PGQ983077 PQG983071:PQM983077 QAC983071:QAI983077 QJY983071:QKE983077 QTU983071:QUA983077 RDQ983071:RDW983077 RNM983071:RNS983077 RXI983071:RXO983077 SHE983071:SHK983077 SRA983071:SRG983077 TAW983071:TBC983077 TKS983071:TKY983077 TUO983071:TUU983077 UEK983071:UEQ983077 UOG983071:UOM983077 UYC983071:UYI983077 VHY983071:VIE983077 VRU983071:VSA983077 WBQ983071:WBW983077 WLM983071:WLS983077 WVI983071:WVO983077">
      <formula1>EQUIPOS</formula1>
    </dataValidation>
    <dataValidation type="list" allowBlank="1" showInputMessage="1" showErrorMessage="1" sqref="A11:G22 IW11:JC22 SS11:SY22 ACO11:ACU22 AMK11:AMQ22 AWG11:AWM22 BGC11:BGI22 BPY11:BQE22 BZU11:CAA22 CJQ11:CJW22 CTM11:CTS22 DDI11:DDO22 DNE11:DNK22 DXA11:DXG22 EGW11:EHC22 EQS11:EQY22 FAO11:FAU22 FKK11:FKQ22 FUG11:FUM22 GEC11:GEI22 GNY11:GOE22 GXU11:GYA22 HHQ11:HHW22 HRM11:HRS22 IBI11:IBO22 ILE11:ILK22 IVA11:IVG22 JEW11:JFC22 JOS11:JOY22 JYO11:JYU22 KIK11:KIQ22 KSG11:KSM22 LCC11:LCI22 LLY11:LME22 LVU11:LWA22 MFQ11:MFW22 MPM11:MPS22 MZI11:MZO22 NJE11:NJK22 NTA11:NTG22 OCW11:ODC22 OMS11:OMY22 OWO11:OWU22 PGK11:PGQ22 PQG11:PQM22 QAC11:QAI22 QJY11:QKE22 QTU11:QUA22 RDQ11:RDW22 RNM11:RNS22 RXI11:RXO22 SHE11:SHK22 SRA11:SRG22 TAW11:TBC22 TKS11:TKY22 TUO11:TUU22 UEK11:UEQ22 UOG11:UOM22 UYC11:UYI22 VHY11:VIE22 VRU11:VSA22 WBQ11:WBW22 WLM11:WLS22 WVI11:WVO22 A65547:G65558 IW65547:JC65558 SS65547:SY65558 ACO65547:ACU65558 AMK65547:AMQ65558 AWG65547:AWM65558 BGC65547:BGI65558 BPY65547:BQE65558 BZU65547:CAA65558 CJQ65547:CJW65558 CTM65547:CTS65558 DDI65547:DDO65558 DNE65547:DNK65558 DXA65547:DXG65558 EGW65547:EHC65558 EQS65547:EQY65558 FAO65547:FAU65558 FKK65547:FKQ65558 FUG65547:FUM65558 GEC65547:GEI65558 GNY65547:GOE65558 GXU65547:GYA65558 HHQ65547:HHW65558 HRM65547:HRS65558 IBI65547:IBO65558 ILE65547:ILK65558 IVA65547:IVG65558 JEW65547:JFC65558 JOS65547:JOY65558 JYO65547:JYU65558 KIK65547:KIQ65558 KSG65547:KSM65558 LCC65547:LCI65558 LLY65547:LME65558 LVU65547:LWA65558 MFQ65547:MFW65558 MPM65547:MPS65558 MZI65547:MZO65558 NJE65547:NJK65558 NTA65547:NTG65558 OCW65547:ODC65558 OMS65547:OMY65558 OWO65547:OWU65558 PGK65547:PGQ65558 PQG65547:PQM65558 QAC65547:QAI65558 QJY65547:QKE65558 QTU65547:QUA65558 RDQ65547:RDW65558 RNM65547:RNS65558 RXI65547:RXO65558 SHE65547:SHK65558 SRA65547:SRG65558 TAW65547:TBC65558 TKS65547:TKY65558 TUO65547:TUU65558 UEK65547:UEQ65558 UOG65547:UOM65558 UYC65547:UYI65558 VHY65547:VIE65558 VRU65547:VSA65558 WBQ65547:WBW65558 WLM65547:WLS65558 WVI65547:WVO65558 A131083:G131094 IW131083:JC131094 SS131083:SY131094 ACO131083:ACU131094 AMK131083:AMQ131094 AWG131083:AWM131094 BGC131083:BGI131094 BPY131083:BQE131094 BZU131083:CAA131094 CJQ131083:CJW131094 CTM131083:CTS131094 DDI131083:DDO131094 DNE131083:DNK131094 DXA131083:DXG131094 EGW131083:EHC131094 EQS131083:EQY131094 FAO131083:FAU131094 FKK131083:FKQ131094 FUG131083:FUM131094 GEC131083:GEI131094 GNY131083:GOE131094 GXU131083:GYA131094 HHQ131083:HHW131094 HRM131083:HRS131094 IBI131083:IBO131094 ILE131083:ILK131094 IVA131083:IVG131094 JEW131083:JFC131094 JOS131083:JOY131094 JYO131083:JYU131094 KIK131083:KIQ131094 KSG131083:KSM131094 LCC131083:LCI131094 LLY131083:LME131094 LVU131083:LWA131094 MFQ131083:MFW131094 MPM131083:MPS131094 MZI131083:MZO131094 NJE131083:NJK131094 NTA131083:NTG131094 OCW131083:ODC131094 OMS131083:OMY131094 OWO131083:OWU131094 PGK131083:PGQ131094 PQG131083:PQM131094 QAC131083:QAI131094 QJY131083:QKE131094 QTU131083:QUA131094 RDQ131083:RDW131094 RNM131083:RNS131094 RXI131083:RXO131094 SHE131083:SHK131094 SRA131083:SRG131094 TAW131083:TBC131094 TKS131083:TKY131094 TUO131083:TUU131094 UEK131083:UEQ131094 UOG131083:UOM131094 UYC131083:UYI131094 VHY131083:VIE131094 VRU131083:VSA131094 WBQ131083:WBW131094 WLM131083:WLS131094 WVI131083:WVO131094 A196619:G196630 IW196619:JC196630 SS196619:SY196630 ACO196619:ACU196630 AMK196619:AMQ196630 AWG196619:AWM196630 BGC196619:BGI196630 BPY196619:BQE196630 BZU196619:CAA196630 CJQ196619:CJW196630 CTM196619:CTS196630 DDI196619:DDO196630 DNE196619:DNK196630 DXA196619:DXG196630 EGW196619:EHC196630 EQS196619:EQY196630 FAO196619:FAU196630 FKK196619:FKQ196630 FUG196619:FUM196630 GEC196619:GEI196630 GNY196619:GOE196630 GXU196619:GYA196630 HHQ196619:HHW196630 HRM196619:HRS196630 IBI196619:IBO196630 ILE196619:ILK196630 IVA196619:IVG196630 JEW196619:JFC196630 JOS196619:JOY196630 JYO196619:JYU196630 KIK196619:KIQ196630 KSG196619:KSM196630 LCC196619:LCI196630 LLY196619:LME196630 LVU196619:LWA196630 MFQ196619:MFW196630 MPM196619:MPS196630 MZI196619:MZO196630 NJE196619:NJK196630 NTA196619:NTG196630 OCW196619:ODC196630 OMS196619:OMY196630 OWO196619:OWU196630 PGK196619:PGQ196630 PQG196619:PQM196630 QAC196619:QAI196630 QJY196619:QKE196630 QTU196619:QUA196630 RDQ196619:RDW196630 RNM196619:RNS196630 RXI196619:RXO196630 SHE196619:SHK196630 SRA196619:SRG196630 TAW196619:TBC196630 TKS196619:TKY196630 TUO196619:TUU196630 UEK196619:UEQ196630 UOG196619:UOM196630 UYC196619:UYI196630 VHY196619:VIE196630 VRU196619:VSA196630 WBQ196619:WBW196630 WLM196619:WLS196630 WVI196619:WVO196630 A262155:G262166 IW262155:JC262166 SS262155:SY262166 ACO262155:ACU262166 AMK262155:AMQ262166 AWG262155:AWM262166 BGC262155:BGI262166 BPY262155:BQE262166 BZU262155:CAA262166 CJQ262155:CJW262166 CTM262155:CTS262166 DDI262155:DDO262166 DNE262155:DNK262166 DXA262155:DXG262166 EGW262155:EHC262166 EQS262155:EQY262166 FAO262155:FAU262166 FKK262155:FKQ262166 FUG262155:FUM262166 GEC262155:GEI262166 GNY262155:GOE262166 GXU262155:GYA262166 HHQ262155:HHW262166 HRM262155:HRS262166 IBI262155:IBO262166 ILE262155:ILK262166 IVA262155:IVG262166 JEW262155:JFC262166 JOS262155:JOY262166 JYO262155:JYU262166 KIK262155:KIQ262166 KSG262155:KSM262166 LCC262155:LCI262166 LLY262155:LME262166 LVU262155:LWA262166 MFQ262155:MFW262166 MPM262155:MPS262166 MZI262155:MZO262166 NJE262155:NJK262166 NTA262155:NTG262166 OCW262155:ODC262166 OMS262155:OMY262166 OWO262155:OWU262166 PGK262155:PGQ262166 PQG262155:PQM262166 QAC262155:QAI262166 QJY262155:QKE262166 QTU262155:QUA262166 RDQ262155:RDW262166 RNM262155:RNS262166 RXI262155:RXO262166 SHE262155:SHK262166 SRA262155:SRG262166 TAW262155:TBC262166 TKS262155:TKY262166 TUO262155:TUU262166 UEK262155:UEQ262166 UOG262155:UOM262166 UYC262155:UYI262166 VHY262155:VIE262166 VRU262155:VSA262166 WBQ262155:WBW262166 WLM262155:WLS262166 WVI262155:WVO262166 A327691:G327702 IW327691:JC327702 SS327691:SY327702 ACO327691:ACU327702 AMK327691:AMQ327702 AWG327691:AWM327702 BGC327691:BGI327702 BPY327691:BQE327702 BZU327691:CAA327702 CJQ327691:CJW327702 CTM327691:CTS327702 DDI327691:DDO327702 DNE327691:DNK327702 DXA327691:DXG327702 EGW327691:EHC327702 EQS327691:EQY327702 FAO327691:FAU327702 FKK327691:FKQ327702 FUG327691:FUM327702 GEC327691:GEI327702 GNY327691:GOE327702 GXU327691:GYA327702 HHQ327691:HHW327702 HRM327691:HRS327702 IBI327691:IBO327702 ILE327691:ILK327702 IVA327691:IVG327702 JEW327691:JFC327702 JOS327691:JOY327702 JYO327691:JYU327702 KIK327691:KIQ327702 KSG327691:KSM327702 LCC327691:LCI327702 LLY327691:LME327702 LVU327691:LWA327702 MFQ327691:MFW327702 MPM327691:MPS327702 MZI327691:MZO327702 NJE327691:NJK327702 NTA327691:NTG327702 OCW327691:ODC327702 OMS327691:OMY327702 OWO327691:OWU327702 PGK327691:PGQ327702 PQG327691:PQM327702 QAC327691:QAI327702 QJY327691:QKE327702 QTU327691:QUA327702 RDQ327691:RDW327702 RNM327691:RNS327702 RXI327691:RXO327702 SHE327691:SHK327702 SRA327691:SRG327702 TAW327691:TBC327702 TKS327691:TKY327702 TUO327691:TUU327702 UEK327691:UEQ327702 UOG327691:UOM327702 UYC327691:UYI327702 VHY327691:VIE327702 VRU327691:VSA327702 WBQ327691:WBW327702 WLM327691:WLS327702 WVI327691:WVO327702 A393227:G393238 IW393227:JC393238 SS393227:SY393238 ACO393227:ACU393238 AMK393227:AMQ393238 AWG393227:AWM393238 BGC393227:BGI393238 BPY393227:BQE393238 BZU393227:CAA393238 CJQ393227:CJW393238 CTM393227:CTS393238 DDI393227:DDO393238 DNE393227:DNK393238 DXA393227:DXG393238 EGW393227:EHC393238 EQS393227:EQY393238 FAO393227:FAU393238 FKK393227:FKQ393238 FUG393227:FUM393238 GEC393227:GEI393238 GNY393227:GOE393238 GXU393227:GYA393238 HHQ393227:HHW393238 HRM393227:HRS393238 IBI393227:IBO393238 ILE393227:ILK393238 IVA393227:IVG393238 JEW393227:JFC393238 JOS393227:JOY393238 JYO393227:JYU393238 KIK393227:KIQ393238 KSG393227:KSM393238 LCC393227:LCI393238 LLY393227:LME393238 LVU393227:LWA393238 MFQ393227:MFW393238 MPM393227:MPS393238 MZI393227:MZO393238 NJE393227:NJK393238 NTA393227:NTG393238 OCW393227:ODC393238 OMS393227:OMY393238 OWO393227:OWU393238 PGK393227:PGQ393238 PQG393227:PQM393238 QAC393227:QAI393238 QJY393227:QKE393238 QTU393227:QUA393238 RDQ393227:RDW393238 RNM393227:RNS393238 RXI393227:RXO393238 SHE393227:SHK393238 SRA393227:SRG393238 TAW393227:TBC393238 TKS393227:TKY393238 TUO393227:TUU393238 UEK393227:UEQ393238 UOG393227:UOM393238 UYC393227:UYI393238 VHY393227:VIE393238 VRU393227:VSA393238 WBQ393227:WBW393238 WLM393227:WLS393238 WVI393227:WVO393238 A458763:G458774 IW458763:JC458774 SS458763:SY458774 ACO458763:ACU458774 AMK458763:AMQ458774 AWG458763:AWM458774 BGC458763:BGI458774 BPY458763:BQE458774 BZU458763:CAA458774 CJQ458763:CJW458774 CTM458763:CTS458774 DDI458763:DDO458774 DNE458763:DNK458774 DXA458763:DXG458774 EGW458763:EHC458774 EQS458763:EQY458774 FAO458763:FAU458774 FKK458763:FKQ458774 FUG458763:FUM458774 GEC458763:GEI458774 GNY458763:GOE458774 GXU458763:GYA458774 HHQ458763:HHW458774 HRM458763:HRS458774 IBI458763:IBO458774 ILE458763:ILK458774 IVA458763:IVG458774 JEW458763:JFC458774 JOS458763:JOY458774 JYO458763:JYU458774 KIK458763:KIQ458774 KSG458763:KSM458774 LCC458763:LCI458774 LLY458763:LME458774 LVU458763:LWA458774 MFQ458763:MFW458774 MPM458763:MPS458774 MZI458763:MZO458774 NJE458763:NJK458774 NTA458763:NTG458774 OCW458763:ODC458774 OMS458763:OMY458774 OWO458763:OWU458774 PGK458763:PGQ458774 PQG458763:PQM458774 QAC458763:QAI458774 QJY458763:QKE458774 QTU458763:QUA458774 RDQ458763:RDW458774 RNM458763:RNS458774 RXI458763:RXO458774 SHE458763:SHK458774 SRA458763:SRG458774 TAW458763:TBC458774 TKS458763:TKY458774 TUO458763:TUU458774 UEK458763:UEQ458774 UOG458763:UOM458774 UYC458763:UYI458774 VHY458763:VIE458774 VRU458763:VSA458774 WBQ458763:WBW458774 WLM458763:WLS458774 WVI458763:WVO458774 A524299:G524310 IW524299:JC524310 SS524299:SY524310 ACO524299:ACU524310 AMK524299:AMQ524310 AWG524299:AWM524310 BGC524299:BGI524310 BPY524299:BQE524310 BZU524299:CAA524310 CJQ524299:CJW524310 CTM524299:CTS524310 DDI524299:DDO524310 DNE524299:DNK524310 DXA524299:DXG524310 EGW524299:EHC524310 EQS524299:EQY524310 FAO524299:FAU524310 FKK524299:FKQ524310 FUG524299:FUM524310 GEC524299:GEI524310 GNY524299:GOE524310 GXU524299:GYA524310 HHQ524299:HHW524310 HRM524299:HRS524310 IBI524299:IBO524310 ILE524299:ILK524310 IVA524299:IVG524310 JEW524299:JFC524310 JOS524299:JOY524310 JYO524299:JYU524310 KIK524299:KIQ524310 KSG524299:KSM524310 LCC524299:LCI524310 LLY524299:LME524310 LVU524299:LWA524310 MFQ524299:MFW524310 MPM524299:MPS524310 MZI524299:MZO524310 NJE524299:NJK524310 NTA524299:NTG524310 OCW524299:ODC524310 OMS524299:OMY524310 OWO524299:OWU524310 PGK524299:PGQ524310 PQG524299:PQM524310 QAC524299:QAI524310 QJY524299:QKE524310 QTU524299:QUA524310 RDQ524299:RDW524310 RNM524299:RNS524310 RXI524299:RXO524310 SHE524299:SHK524310 SRA524299:SRG524310 TAW524299:TBC524310 TKS524299:TKY524310 TUO524299:TUU524310 UEK524299:UEQ524310 UOG524299:UOM524310 UYC524299:UYI524310 VHY524299:VIE524310 VRU524299:VSA524310 WBQ524299:WBW524310 WLM524299:WLS524310 WVI524299:WVO524310 A589835:G589846 IW589835:JC589846 SS589835:SY589846 ACO589835:ACU589846 AMK589835:AMQ589846 AWG589835:AWM589846 BGC589835:BGI589846 BPY589835:BQE589846 BZU589835:CAA589846 CJQ589835:CJW589846 CTM589835:CTS589846 DDI589835:DDO589846 DNE589835:DNK589846 DXA589835:DXG589846 EGW589835:EHC589846 EQS589835:EQY589846 FAO589835:FAU589846 FKK589835:FKQ589846 FUG589835:FUM589846 GEC589835:GEI589846 GNY589835:GOE589846 GXU589835:GYA589846 HHQ589835:HHW589846 HRM589835:HRS589846 IBI589835:IBO589846 ILE589835:ILK589846 IVA589835:IVG589846 JEW589835:JFC589846 JOS589835:JOY589846 JYO589835:JYU589846 KIK589835:KIQ589846 KSG589835:KSM589846 LCC589835:LCI589846 LLY589835:LME589846 LVU589835:LWA589846 MFQ589835:MFW589846 MPM589835:MPS589846 MZI589835:MZO589846 NJE589835:NJK589846 NTA589835:NTG589846 OCW589835:ODC589846 OMS589835:OMY589846 OWO589835:OWU589846 PGK589835:PGQ589846 PQG589835:PQM589846 QAC589835:QAI589846 QJY589835:QKE589846 QTU589835:QUA589846 RDQ589835:RDW589846 RNM589835:RNS589846 RXI589835:RXO589846 SHE589835:SHK589846 SRA589835:SRG589846 TAW589835:TBC589846 TKS589835:TKY589846 TUO589835:TUU589846 UEK589835:UEQ589846 UOG589835:UOM589846 UYC589835:UYI589846 VHY589835:VIE589846 VRU589835:VSA589846 WBQ589835:WBW589846 WLM589835:WLS589846 WVI589835:WVO589846 A655371:G655382 IW655371:JC655382 SS655371:SY655382 ACO655371:ACU655382 AMK655371:AMQ655382 AWG655371:AWM655382 BGC655371:BGI655382 BPY655371:BQE655382 BZU655371:CAA655382 CJQ655371:CJW655382 CTM655371:CTS655382 DDI655371:DDO655382 DNE655371:DNK655382 DXA655371:DXG655382 EGW655371:EHC655382 EQS655371:EQY655382 FAO655371:FAU655382 FKK655371:FKQ655382 FUG655371:FUM655382 GEC655371:GEI655382 GNY655371:GOE655382 GXU655371:GYA655382 HHQ655371:HHW655382 HRM655371:HRS655382 IBI655371:IBO655382 ILE655371:ILK655382 IVA655371:IVG655382 JEW655371:JFC655382 JOS655371:JOY655382 JYO655371:JYU655382 KIK655371:KIQ655382 KSG655371:KSM655382 LCC655371:LCI655382 LLY655371:LME655382 LVU655371:LWA655382 MFQ655371:MFW655382 MPM655371:MPS655382 MZI655371:MZO655382 NJE655371:NJK655382 NTA655371:NTG655382 OCW655371:ODC655382 OMS655371:OMY655382 OWO655371:OWU655382 PGK655371:PGQ655382 PQG655371:PQM655382 QAC655371:QAI655382 QJY655371:QKE655382 QTU655371:QUA655382 RDQ655371:RDW655382 RNM655371:RNS655382 RXI655371:RXO655382 SHE655371:SHK655382 SRA655371:SRG655382 TAW655371:TBC655382 TKS655371:TKY655382 TUO655371:TUU655382 UEK655371:UEQ655382 UOG655371:UOM655382 UYC655371:UYI655382 VHY655371:VIE655382 VRU655371:VSA655382 WBQ655371:WBW655382 WLM655371:WLS655382 WVI655371:WVO655382 A720907:G720918 IW720907:JC720918 SS720907:SY720918 ACO720907:ACU720918 AMK720907:AMQ720918 AWG720907:AWM720918 BGC720907:BGI720918 BPY720907:BQE720918 BZU720907:CAA720918 CJQ720907:CJW720918 CTM720907:CTS720918 DDI720907:DDO720918 DNE720907:DNK720918 DXA720907:DXG720918 EGW720907:EHC720918 EQS720907:EQY720918 FAO720907:FAU720918 FKK720907:FKQ720918 FUG720907:FUM720918 GEC720907:GEI720918 GNY720907:GOE720918 GXU720907:GYA720918 HHQ720907:HHW720918 HRM720907:HRS720918 IBI720907:IBO720918 ILE720907:ILK720918 IVA720907:IVG720918 JEW720907:JFC720918 JOS720907:JOY720918 JYO720907:JYU720918 KIK720907:KIQ720918 KSG720907:KSM720918 LCC720907:LCI720918 LLY720907:LME720918 LVU720907:LWA720918 MFQ720907:MFW720918 MPM720907:MPS720918 MZI720907:MZO720918 NJE720907:NJK720918 NTA720907:NTG720918 OCW720907:ODC720918 OMS720907:OMY720918 OWO720907:OWU720918 PGK720907:PGQ720918 PQG720907:PQM720918 QAC720907:QAI720918 QJY720907:QKE720918 QTU720907:QUA720918 RDQ720907:RDW720918 RNM720907:RNS720918 RXI720907:RXO720918 SHE720907:SHK720918 SRA720907:SRG720918 TAW720907:TBC720918 TKS720907:TKY720918 TUO720907:TUU720918 UEK720907:UEQ720918 UOG720907:UOM720918 UYC720907:UYI720918 VHY720907:VIE720918 VRU720907:VSA720918 WBQ720907:WBW720918 WLM720907:WLS720918 WVI720907:WVO720918 A786443:G786454 IW786443:JC786454 SS786443:SY786454 ACO786443:ACU786454 AMK786443:AMQ786454 AWG786443:AWM786454 BGC786443:BGI786454 BPY786443:BQE786454 BZU786443:CAA786454 CJQ786443:CJW786454 CTM786443:CTS786454 DDI786443:DDO786454 DNE786443:DNK786454 DXA786443:DXG786454 EGW786443:EHC786454 EQS786443:EQY786454 FAO786443:FAU786454 FKK786443:FKQ786454 FUG786443:FUM786454 GEC786443:GEI786454 GNY786443:GOE786454 GXU786443:GYA786454 HHQ786443:HHW786454 HRM786443:HRS786454 IBI786443:IBO786454 ILE786443:ILK786454 IVA786443:IVG786454 JEW786443:JFC786454 JOS786443:JOY786454 JYO786443:JYU786454 KIK786443:KIQ786454 KSG786443:KSM786454 LCC786443:LCI786454 LLY786443:LME786454 LVU786443:LWA786454 MFQ786443:MFW786454 MPM786443:MPS786454 MZI786443:MZO786454 NJE786443:NJK786454 NTA786443:NTG786454 OCW786443:ODC786454 OMS786443:OMY786454 OWO786443:OWU786454 PGK786443:PGQ786454 PQG786443:PQM786454 QAC786443:QAI786454 QJY786443:QKE786454 QTU786443:QUA786454 RDQ786443:RDW786454 RNM786443:RNS786454 RXI786443:RXO786454 SHE786443:SHK786454 SRA786443:SRG786454 TAW786443:TBC786454 TKS786443:TKY786454 TUO786443:TUU786454 UEK786443:UEQ786454 UOG786443:UOM786454 UYC786443:UYI786454 VHY786443:VIE786454 VRU786443:VSA786454 WBQ786443:WBW786454 WLM786443:WLS786454 WVI786443:WVO786454 A851979:G851990 IW851979:JC851990 SS851979:SY851990 ACO851979:ACU851990 AMK851979:AMQ851990 AWG851979:AWM851990 BGC851979:BGI851990 BPY851979:BQE851990 BZU851979:CAA851990 CJQ851979:CJW851990 CTM851979:CTS851990 DDI851979:DDO851990 DNE851979:DNK851990 DXA851979:DXG851990 EGW851979:EHC851990 EQS851979:EQY851990 FAO851979:FAU851990 FKK851979:FKQ851990 FUG851979:FUM851990 GEC851979:GEI851990 GNY851979:GOE851990 GXU851979:GYA851990 HHQ851979:HHW851990 HRM851979:HRS851990 IBI851979:IBO851990 ILE851979:ILK851990 IVA851979:IVG851990 JEW851979:JFC851990 JOS851979:JOY851990 JYO851979:JYU851990 KIK851979:KIQ851990 KSG851979:KSM851990 LCC851979:LCI851990 LLY851979:LME851990 LVU851979:LWA851990 MFQ851979:MFW851990 MPM851979:MPS851990 MZI851979:MZO851990 NJE851979:NJK851990 NTA851979:NTG851990 OCW851979:ODC851990 OMS851979:OMY851990 OWO851979:OWU851990 PGK851979:PGQ851990 PQG851979:PQM851990 QAC851979:QAI851990 QJY851979:QKE851990 QTU851979:QUA851990 RDQ851979:RDW851990 RNM851979:RNS851990 RXI851979:RXO851990 SHE851979:SHK851990 SRA851979:SRG851990 TAW851979:TBC851990 TKS851979:TKY851990 TUO851979:TUU851990 UEK851979:UEQ851990 UOG851979:UOM851990 UYC851979:UYI851990 VHY851979:VIE851990 VRU851979:VSA851990 WBQ851979:WBW851990 WLM851979:WLS851990 WVI851979:WVO851990 A917515:G917526 IW917515:JC917526 SS917515:SY917526 ACO917515:ACU917526 AMK917515:AMQ917526 AWG917515:AWM917526 BGC917515:BGI917526 BPY917515:BQE917526 BZU917515:CAA917526 CJQ917515:CJW917526 CTM917515:CTS917526 DDI917515:DDO917526 DNE917515:DNK917526 DXA917515:DXG917526 EGW917515:EHC917526 EQS917515:EQY917526 FAO917515:FAU917526 FKK917515:FKQ917526 FUG917515:FUM917526 GEC917515:GEI917526 GNY917515:GOE917526 GXU917515:GYA917526 HHQ917515:HHW917526 HRM917515:HRS917526 IBI917515:IBO917526 ILE917515:ILK917526 IVA917515:IVG917526 JEW917515:JFC917526 JOS917515:JOY917526 JYO917515:JYU917526 KIK917515:KIQ917526 KSG917515:KSM917526 LCC917515:LCI917526 LLY917515:LME917526 LVU917515:LWA917526 MFQ917515:MFW917526 MPM917515:MPS917526 MZI917515:MZO917526 NJE917515:NJK917526 NTA917515:NTG917526 OCW917515:ODC917526 OMS917515:OMY917526 OWO917515:OWU917526 PGK917515:PGQ917526 PQG917515:PQM917526 QAC917515:QAI917526 QJY917515:QKE917526 QTU917515:QUA917526 RDQ917515:RDW917526 RNM917515:RNS917526 RXI917515:RXO917526 SHE917515:SHK917526 SRA917515:SRG917526 TAW917515:TBC917526 TKS917515:TKY917526 TUO917515:TUU917526 UEK917515:UEQ917526 UOG917515:UOM917526 UYC917515:UYI917526 VHY917515:VIE917526 VRU917515:VSA917526 WBQ917515:WBW917526 WLM917515:WLS917526 WVI917515:WVO917526 A983051:G983062 IW983051:JC983062 SS983051:SY983062 ACO983051:ACU983062 AMK983051:AMQ983062 AWG983051:AWM983062 BGC983051:BGI983062 BPY983051:BQE983062 BZU983051:CAA983062 CJQ983051:CJW983062 CTM983051:CTS983062 DDI983051:DDO983062 DNE983051:DNK983062 DXA983051:DXG983062 EGW983051:EHC983062 EQS983051:EQY983062 FAO983051:FAU983062 FKK983051:FKQ983062 FUG983051:FUM983062 GEC983051:GEI983062 GNY983051:GOE983062 GXU983051:GYA983062 HHQ983051:HHW983062 HRM983051:HRS983062 IBI983051:IBO983062 ILE983051:ILK983062 IVA983051:IVG983062 JEW983051:JFC983062 JOS983051:JOY983062 JYO983051:JYU983062 KIK983051:KIQ983062 KSG983051:KSM983062 LCC983051:LCI983062 LLY983051:LME983062 LVU983051:LWA983062 MFQ983051:MFW983062 MPM983051:MPS983062 MZI983051:MZO983062 NJE983051:NJK983062 NTA983051:NTG983062 OCW983051:ODC983062 OMS983051:OMY983062 OWO983051:OWU983062 PGK983051:PGQ983062 PQG983051:PQM983062 QAC983051:QAI983062 QJY983051:QKE983062 QTU983051:QUA983062 RDQ983051:RDW983062 RNM983051:RNS983062 RXI983051:RXO983062 SHE983051:SHK983062 SRA983051:SRG983062 TAW983051:TBC983062 TKS983051:TKY983062 TUO983051:TUU983062 UEK983051:UEQ983062 UOG983051:UOM983062 UYC983051:UYI983062 VHY983051:VIE983062 VRU983051:VSA983062 WBQ983051:WBW983062 WLM983051:WLS983062 WVI983051:WVO983062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view="pageBreakPreview" zoomScaleNormal="100" zoomScaleSheetLayoutView="100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3.14'!D4:J4</f>
        <v>#REF!</v>
      </c>
      <c r="E4" s="645"/>
      <c r="F4" s="645"/>
      <c r="G4" s="645"/>
      <c r="H4" s="645"/>
      <c r="I4" s="645"/>
      <c r="J4" s="646"/>
      <c r="K4" s="439" t="e">
        <f>+'UR 3.14'!K4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3.15</v>
      </c>
      <c r="C6" s="857"/>
      <c r="D6" s="112" t="s">
        <v>5</v>
      </c>
      <c r="E6" s="114"/>
      <c r="F6" s="115" t="str">
        <f>+Resumen!B224</f>
        <v>Aros y contra-aros para tapas de pozos</v>
      </c>
      <c r="G6" s="114"/>
      <c r="H6" s="114"/>
      <c r="I6" s="114"/>
      <c r="J6" s="116"/>
      <c r="K6" s="180" t="str">
        <f>+Resumen!C224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749</v>
      </c>
      <c r="B11" s="697"/>
      <c r="C11" s="697"/>
      <c r="D11" s="697"/>
      <c r="E11" s="697"/>
      <c r="F11" s="697"/>
      <c r="G11" s="698"/>
      <c r="H11" s="377" t="s">
        <v>94</v>
      </c>
      <c r="I11" s="373">
        <v>1</v>
      </c>
      <c r="J11" s="217">
        <v>330000</v>
      </c>
      <c r="K11" s="129">
        <f>IF(A11="","",I11*J11)</f>
        <v>330000</v>
      </c>
    </row>
    <row r="12" spans="1:11">
      <c r="A12" s="699"/>
      <c r="B12" s="700"/>
      <c r="C12" s="700"/>
      <c r="D12" s="700"/>
      <c r="E12" s="700"/>
      <c r="F12" s="700"/>
      <c r="G12" s="701"/>
      <c r="H12" s="382" t="str">
        <f t="shared" ref="H12:H20" si="0">IF(A12="","",VLOOKUP(A12,MATERIALES1,2,FALSE))</f>
        <v/>
      </c>
      <c r="I12" s="382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si="0"/>
        <v/>
      </c>
      <c r="I13" s="38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330000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16500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346500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346500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">
        <v>79</v>
      </c>
      <c r="I29" s="373">
        <v>0.16</v>
      </c>
      <c r="J29" s="144">
        <v>2540</v>
      </c>
      <c r="K29" s="129">
        <v>406.40000000000003</v>
      </c>
    </row>
    <row r="30" spans="1:11">
      <c r="A30" s="690"/>
      <c r="B30" s="691"/>
      <c r="C30" s="691"/>
      <c r="D30" s="691"/>
      <c r="E30" s="691"/>
      <c r="F30" s="691"/>
      <c r="G30" s="692"/>
      <c r="H30" s="377" t="str">
        <f t="shared" ref="H30:H35" si="3">IF(A30="","",VLOOKUP(A30,EQUIPOS1,2,FALSE))</f>
        <v/>
      </c>
      <c r="I30" s="38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377" t="str">
        <f t="shared" si="3"/>
        <v/>
      </c>
      <c r="I31" s="38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77" t="str">
        <f t="shared" si="3"/>
        <v/>
      </c>
      <c r="I32" s="38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 t="shared" si="3"/>
        <v/>
      </c>
      <c r="I33" s="38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 t="shared" si="3"/>
        <v/>
      </c>
      <c r="I34" s="38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 t="shared" si="3"/>
        <v/>
      </c>
      <c r="I35" s="38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406.40000000000003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410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>IF(A42="","",VLOOKUP(A42,TRANSPORTE1,2,FALSE))</f>
        <v/>
      </c>
      <c r="I42" s="220"/>
      <c r="J42" s="217" t="str">
        <f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77" t="str">
        <f>IF(A58="","",VLOOKUP(A58,M.OBRA1,2,FALSE))</f>
        <v>HH</v>
      </c>
      <c r="I58" s="382">
        <v>6</v>
      </c>
      <c r="J58" s="217">
        <f>IF(A58="","",VLOOKUP(A58,M.OBRA1,3,FALSE))</f>
        <v>6036</v>
      </c>
      <c r="K58" s="225">
        <f>IF(A58="","",I58*J58)</f>
        <v>36216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77" t="s">
        <v>178</v>
      </c>
      <c r="I59" s="382">
        <v>6</v>
      </c>
      <c r="J59" s="217">
        <f>[10]Lista!D317</f>
        <v>4311</v>
      </c>
      <c r="K59" s="225">
        <f>J59*I59</f>
        <v>25866</v>
      </c>
    </row>
    <row r="60" spans="1:11">
      <c r="A60" s="690"/>
      <c r="B60" s="691"/>
      <c r="C60" s="691"/>
      <c r="D60" s="691"/>
      <c r="E60" s="691"/>
      <c r="F60" s="691"/>
      <c r="G60" s="692"/>
      <c r="H60" s="377"/>
      <c r="I60" s="382">
        <v>2.1</v>
      </c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377" t="str">
        <f t="shared" ref="H61:H67" si="10">IF(A61="","",VLOOKUP(A61,M.OBRA1,2,FALSE))</f>
        <v/>
      </c>
      <c r="I61" s="382"/>
      <c r="J61" s="217" t="str">
        <f t="shared" ref="J61:J67" si="11">IF(A61="","",VLOOKUP(A61,M.OBRA1,3,FALSE))</f>
        <v/>
      </c>
      <c r="K61" s="225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2"/>
      <c r="H62" s="377" t="str">
        <f t="shared" si="10"/>
        <v/>
      </c>
      <c r="I62" s="38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77" t="str">
        <f t="shared" si="10"/>
        <v/>
      </c>
      <c r="I63" s="38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77" t="str">
        <f t="shared" si="10"/>
        <v/>
      </c>
      <c r="I64" s="38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77" t="str">
        <f t="shared" si="10"/>
        <v/>
      </c>
      <c r="I65" s="38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77" t="str">
        <f t="shared" si="10"/>
        <v/>
      </c>
      <c r="I66" s="38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74" t="str">
        <f t="shared" si="10"/>
        <v/>
      </c>
      <c r="I67" s="37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62082</v>
      </c>
    </row>
    <row r="69" spans="1:11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62080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408990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143146.5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552136.5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e">
        <f>+'UR 3.15'!D4:J4</f>
        <v>#REF!</v>
      </c>
      <c r="E4" s="645"/>
      <c r="F4" s="645"/>
      <c r="G4" s="645"/>
      <c r="H4" s="645"/>
      <c r="I4" s="645"/>
      <c r="J4" s="646"/>
      <c r="K4" s="439" t="e">
        <f>+'UR 3.15'!K4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4.0999999999999996</v>
      </c>
      <c r="C6" s="794"/>
      <c r="D6" s="112" t="s">
        <v>5</v>
      </c>
      <c r="E6" s="114"/>
      <c r="F6" s="115" t="str">
        <f>+Resumen!B228</f>
        <v>Base Granular</v>
      </c>
      <c r="G6" s="114"/>
      <c r="H6" s="114"/>
      <c r="I6" s="114"/>
      <c r="J6" s="116"/>
      <c r="K6" s="180" t="str">
        <f>+Resumen!C228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763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77" t="s">
        <v>99</v>
      </c>
      <c r="I11" s="373">
        <v>1</v>
      </c>
      <c r="J11" s="217">
        <v>80000</v>
      </c>
      <c r="K11" s="129">
        <f>IF(A11="","",I11*J11)</f>
        <v>80000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80000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4000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84000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84000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0.32400000000000001</v>
      </c>
      <c r="J29" s="217">
        <v>2500</v>
      </c>
      <c r="K29" s="129">
        <f>+I29*J29</f>
        <v>810</v>
      </c>
    </row>
    <row r="30" spans="1:11">
      <c r="A30" s="690" t="s">
        <v>276</v>
      </c>
      <c r="B30" s="691"/>
      <c r="C30" s="691"/>
      <c r="D30" s="691"/>
      <c r="E30" s="691"/>
      <c r="F30" s="691"/>
      <c r="G30" s="692"/>
      <c r="H30" s="377" t="s">
        <v>86</v>
      </c>
      <c r="I30" s="382">
        <v>0.25</v>
      </c>
      <c r="J30" s="217">
        <v>70000</v>
      </c>
      <c r="K30" s="129">
        <f>+I30*J30</f>
        <v>17500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>IF(A33="","",VLOOKUP(A33,EQUIPOS1,2,FALSE))</f>
        <v/>
      </c>
      <c r="I33" s="382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>IF(A34="","",VLOOKUP(A34,EQUIPOS1,2,FALSE))</f>
        <v/>
      </c>
      <c r="I34" s="382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18310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18310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3">IF(A44="","",VLOOKUP(A44,TRANSPORTE1,2,FALSE))</f>
        <v/>
      </c>
      <c r="I44" s="220" t="str">
        <f t="shared" ref="I44:I51" si="4">IF(A44="","",H44*G44)</f>
        <v/>
      </c>
      <c r="J44" s="217" t="str">
        <f t="shared" ref="J44:J51" si="5">IF(A44="","",VLOOKUP(A44,TRANSPORTE1,3,FALSE))</f>
        <v/>
      </c>
      <c r="K44" s="225" t="str">
        <f t="shared" ref="K44:K51" si="6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75" t="s">
        <v>751</v>
      </c>
      <c r="I58" s="373">
        <v>2</v>
      </c>
      <c r="J58" s="229">
        <v>6036</v>
      </c>
      <c r="K58" s="232">
        <f>J58*I58</f>
        <v>12072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77" t="s">
        <v>751</v>
      </c>
      <c r="I59" s="382">
        <f>+I58</f>
        <v>2</v>
      </c>
      <c r="J59" s="230">
        <v>4311</v>
      </c>
      <c r="K59" s="227">
        <f>J59*I59</f>
        <v>8622</v>
      </c>
    </row>
    <row r="60" spans="1:11">
      <c r="A60" s="690"/>
      <c r="B60" s="691"/>
      <c r="C60" s="691"/>
      <c r="D60" s="691"/>
      <c r="E60" s="691"/>
      <c r="F60" s="691"/>
      <c r="G60" s="691"/>
      <c r="H60" s="377"/>
      <c r="I60" s="38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77"/>
      <c r="I61" s="38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ref="H62:H67" si="7">IF(A62="","",VLOOKUP(A62,M.OBRA1,2,FALSE))</f>
        <v/>
      </c>
      <c r="I62" s="382"/>
      <c r="J62" s="230" t="str">
        <f t="shared" ref="J62:J67" si="8">IF(A62="","",VLOOKUP(A62,M.OBRA1,3,FALSE))</f>
        <v/>
      </c>
      <c r="K62" s="227" t="str">
        <f t="shared" ref="K62:K67" si="9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7"/>
        <v/>
      </c>
      <c r="I63" s="382"/>
      <c r="J63" s="230" t="str">
        <f t="shared" si="8"/>
        <v/>
      </c>
      <c r="K63" s="227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7"/>
        <v/>
      </c>
      <c r="I64" s="382"/>
      <c r="J64" s="230" t="str">
        <f t="shared" si="8"/>
        <v/>
      </c>
      <c r="K64" s="227" t="str">
        <f t="shared" si="9"/>
        <v/>
      </c>
    </row>
    <row r="65" spans="1:12">
      <c r="A65" s="690"/>
      <c r="B65" s="691"/>
      <c r="C65" s="691"/>
      <c r="D65" s="691"/>
      <c r="E65" s="691"/>
      <c r="F65" s="691"/>
      <c r="G65" s="691"/>
      <c r="H65" s="377" t="str">
        <f t="shared" si="7"/>
        <v/>
      </c>
      <c r="I65" s="382"/>
      <c r="J65" s="230" t="str">
        <f t="shared" si="8"/>
        <v/>
      </c>
      <c r="K65" s="227" t="str">
        <f t="shared" si="9"/>
        <v/>
      </c>
    </row>
    <row r="66" spans="1:12">
      <c r="A66" s="690"/>
      <c r="B66" s="691"/>
      <c r="C66" s="691"/>
      <c r="D66" s="691"/>
      <c r="E66" s="691"/>
      <c r="F66" s="691"/>
      <c r="G66" s="691"/>
      <c r="H66" s="377" t="str">
        <f t="shared" si="7"/>
        <v/>
      </c>
      <c r="I66" s="382"/>
      <c r="J66" s="230" t="str">
        <f t="shared" si="8"/>
        <v/>
      </c>
      <c r="K66" s="227" t="str">
        <f t="shared" si="9"/>
        <v/>
      </c>
    </row>
    <row r="67" spans="1:12" ht="13.5" thickBot="1">
      <c r="A67" s="693"/>
      <c r="B67" s="694"/>
      <c r="C67" s="694"/>
      <c r="D67" s="694"/>
      <c r="E67" s="694"/>
      <c r="F67" s="694"/>
      <c r="G67" s="694"/>
      <c r="H67" s="376" t="str">
        <f t="shared" si="7"/>
        <v/>
      </c>
      <c r="I67" s="374"/>
      <c r="J67" s="231" t="str">
        <f t="shared" si="8"/>
        <v/>
      </c>
      <c r="K67" s="228" t="str">
        <f t="shared" si="9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20694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20690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123000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43050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166050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L75"/>
  <sheetViews>
    <sheetView view="pageBreakPreview" topLeftCell="A34" zoomScaleNormal="100" zoomScaleSheetLayoutView="100" workbookViewId="0">
      <selection activeCell="L71" sqref="L71:L72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1.8</v>
      </c>
      <c r="C6" s="794"/>
      <c r="D6" s="112" t="s">
        <v>5</v>
      </c>
      <c r="E6" s="114"/>
      <c r="F6" s="115" t="s">
        <v>537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286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34798</v>
      </c>
      <c r="K11" s="129">
        <f>IF(A11="","",I11*J11)</f>
        <v>34798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2E-3</v>
      </c>
      <c r="J12" s="218">
        <f t="shared" si="1"/>
        <v>117843</v>
      </c>
      <c r="K12" s="129">
        <f t="shared" ref="K12:K20" si="2">IF(A12="","",I12*J12)</f>
        <v>235.68600000000001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131" t="str">
        <f t="shared" si="0"/>
        <v>GAL</v>
      </c>
      <c r="I13" s="131">
        <v>2E-3</v>
      </c>
      <c r="J13" s="218">
        <f t="shared" si="1"/>
        <v>327651</v>
      </c>
      <c r="K13" s="129">
        <f t="shared" si="2"/>
        <v>655.30200000000002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35688.988000000005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1784.4494000000004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37473.437400000003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37470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2.5000000000000001E-2</v>
      </c>
      <c r="H42" s="221">
        <f t="shared" ref="H42:H51" si="6">IF(A42="","",VLOOKUP(A42,TRANSPORTE1,2,FALSE))</f>
        <v>30</v>
      </c>
      <c r="I42" s="220">
        <f>G42*H42</f>
        <v>0.75</v>
      </c>
      <c r="J42" s="217">
        <f t="shared" ref="J42:J51" si="7">IF(A42="","",VLOOKUP(A42,TRANSPORTE1,3,FALSE))</f>
        <v>105</v>
      </c>
      <c r="K42" s="225">
        <f>IF(A42="","",I42*J42)</f>
        <v>78.75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78.75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80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0.2</v>
      </c>
      <c r="J58" s="217">
        <f t="shared" ref="J58:J67" si="11">IF(A58="","",VLOOKUP(A58,M.OBRA1,3,FALSE))</f>
        <v>6036</v>
      </c>
      <c r="K58" s="225">
        <f>IF(A58="","",I58*J58)</f>
        <v>1207.2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0.2</v>
      </c>
      <c r="J59" s="217">
        <f t="shared" si="11"/>
        <v>4311</v>
      </c>
      <c r="K59" s="225">
        <f t="shared" ref="K59:K67" si="12">IF(A59="","",I59*J59)</f>
        <v>862.2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103" t="str">
        <f t="shared" si="10"/>
        <v>HH</v>
      </c>
      <c r="I60" s="131">
        <f>+I59</f>
        <v>0.2</v>
      </c>
      <c r="J60" s="217">
        <f t="shared" si="11"/>
        <v>4311</v>
      </c>
      <c r="K60" s="225">
        <f t="shared" si="12"/>
        <v>862.2</v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2931.6000000000004</v>
      </c>
    </row>
    <row r="69" spans="1:12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2930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42980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15042.999999999998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58023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e">
        <f>+'UR 3.15'!D4:J4</f>
        <v>#REF!</v>
      </c>
      <c r="E4" s="645"/>
      <c r="F4" s="645"/>
      <c r="G4" s="645"/>
      <c r="H4" s="645"/>
      <c r="I4" s="645"/>
      <c r="J4" s="646"/>
      <c r="K4" s="439" t="e">
        <f>+'UR 3.15'!K4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4.2</v>
      </c>
      <c r="C6" s="794"/>
      <c r="D6" s="112" t="s">
        <v>5</v>
      </c>
      <c r="E6" s="114"/>
      <c r="F6" s="115" t="str">
        <f>+Resumen!B229</f>
        <v>Mezcla en caliente MDC-2</v>
      </c>
      <c r="G6" s="114"/>
      <c r="H6" s="114"/>
      <c r="I6" s="114"/>
      <c r="J6" s="116"/>
      <c r="K6" s="180" t="str">
        <f>+Resumen!C228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764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77" t="s">
        <v>99</v>
      </c>
      <c r="I11" s="373">
        <v>1</v>
      </c>
      <c r="J11" s="217">
        <v>514000</v>
      </c>
      <c r="K11" s="129">
        <f>IF(A11="","",I11*J11)</f>
        <v>514000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514000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25700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539700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539700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0.56499999999999995</v>
      </c>
      <c r="J29" s="217">
        <v>2500</v>
      </c>
      <c r="K29" s="129">
        <f>+I29*J29</f>
        <v>1412.4999999999998</v>
      </c>
    </row>
    <row r="30" spans="1:11">
      <c r="A30" s="690" t="s">
        <v>276</v>
      </c>
      <c r="B30" s="691"/>
      <c r="C30" s="691"/>
      <c r="D30" s="691"/>
      <c r="E30" s="691"/>
      <c r="F30" s="691"/>
      <c r="G30" s="692"/>
      <c r="H30" s="377" t="s">
        <v>86</v>
      </c>
      <c r="I30" s="382">
        <v>0.25</v>
      </c>
      <c r="J30" s="217">
        <v>70000</v>
      </c>
      <c r="K30" s="129">
        <f>+I30*J30</f>
        <v>17500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>IF(A33="","",VLOOKUP(A33,EQUIPOS1,2,FALSE))</f>
        <v/>
      </c>
      <c r="I33" s="382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>IF(A34="","",VLOOKUP(A34,EQUIPOS1,2,FALSE))</f>
        <v/>
      </c>
      <c r="I34" s="382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18912.5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18910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3">IF(A44="","",VLOOKUP(A44,TRANSPORTE1,2,FALSE))</f>
        <v/>
      </c>
      <c r="I44" s="220" t="str">
        <f t="shared" ref="I44:I51" si="4">IF(A44="","",H44*G44)</f>
        <v/>
      </c>
      <c r="J44" s="217" t="str">
        <f t="shared" ref="J44:J51" si="5">IF(A44="","",VLOOKUP(A44,TRANSPORTE1,3,FALSE))</f>
        <v/>
      </c>
      <c r="K44" s="225" t="str">
        <f t="shared" ref="K44:K51" si="6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75" t="s">
        <v>751</v>
      </c>
      <c r="I58" s="373">
        <v>4</v>
      </c>
      <c r="J58" s="229">
        <v>6036</v>
      </c>
      <c r="K58" s="232">
        <f>J58*I58</f>
        <v>24144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77" t="s">
        <v>751</v>
      </c>
      <c r="I59" s="382">
        <f>+I58</f>
        <v>4</v>
      </c>
      <c r="J59" s="230">
        <v>4311</v>
      </c>
      <c r="K59" s="227">
        <f>J59*I59</f>
        <v>17244</v>
      </c>
    </row>
    <row r="60" spans="1:11">
      <c r="A60" s="690"/>
      <c r="B60" s="691"/>
      <c r="C60" s="691"/>
      <c r="D60" s="691"/>
      <c r="E60" s="691"/>
      <c r="F60" s="691"/>
      <c r="G60" s="691"/>
      <c r="H60" s="377"/>
      <c r="I60" s="38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77"/>
      <c r="I61" s="38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ref="H62:H67" si="7">IF(A62="","",VLOOKUP(A62,M.OBRA1,2,FALSE))</f>
        <v/>
      </c>
      <c r="I62" s="382"/>
      <c r="J62" s="230" t="str">
        <f t="shared" ref="J62:J67" si="8">IF(A62="","",VLOOKUP(A62,M.OBRA1,3,FALSE))</f>
        <v/>
      </c>
      <c r="K62" s="227" t="str">
        <f t="shared" ref="K62:K67" si="9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7"/>
        <v/>
      </c>
      <c r="I63" s="382"/>
      <c r="J63" s="230" t="str">
        <f t="shared" si="8"/>
        <v/>
      </c>
      <c r="K63" s="227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7"/>
        <v/>
      </c>
      <c r="I64" s="382"/>
      <c r="J64" s="230" t="str">
        <f t="shared" si="8"/>
        <v/>
      </c>
      <c r="K64" s="227" t="str">
        <f t="shared" si="9"/>
        <v/>
      </c>
    </row>
    <row r="65" spans="1:12">
      <c r="A65" s="690"/>
      <c r="B65" s="691"/>
      <c r="C65" s="691"/>
      <c r="D65" s="691"/>
      <c r="E65" s="691"/>
      <c r="F65" s="691"/>
      <c r="G65" s="691"/>
      <c r="H65" s="377" t="str">
        <f t="shared" si="7"/>
        <v/>
      </c>
      <c r="I65" s="382"/>
      <c r="J65" s="230" t="str">
        <f t="shared" si="8"/>
        <v/>
      </c>
      <c r="K65" s="227" t="str">
        <f t="shared" si="9"/>
        <v/>
      </c>
    </row>
    <row r="66" spans="1:12">
      <c r="A66" s="690"/>
      <c r="B66" s="691"/>
      <c r="C66" s="691"/>
      <c r="D66" s="691"/>
      <c r="E66" s="691"/>
      <c r="F66" s="691"/>
      <c r="G66" s="691"/>
      <c r="H66" s="377" t="str">
        <f t="shared" si="7"/>
        <v/>
      </c>
      <c r="I66" s="382"/>
      <c r="J66" s="230" t="str">
        <f t="shared" si="8"/>
        <v/>
      </c>
      <c r="K66" s="227" t="str">
        <f t="shared" si="9"/>
        <v/>
      </c>
    </row>
    <row r="67" spans="1:12" ht="13.5" thickBot="1">
      <c r="A67" s="693"/>
      <c r="B67" s="694"/>
      <c r="C67" s="694"/>
      <c r="D67" s="694"/>
      <c r="E67" s="694"/>
      <c r="F67" s="694"/>
      <c r="G67" s="694"/>
      <c r="H67" s="376" t="str">
        <f t="shared" si="7"/>
        <v/>
      </c>
      <c r="I67" s="374"/>
      <c r="J67" s="231" t="str">
        <f t="shared" si="8"/>
        <v/>
      </c>
      <c r="K67" s="228" t="str">
        <f t="shared" si="9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41388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41390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600000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210000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810000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2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2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2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2" ht="13.5" thickBot="1">
      <c r="A4" s="710"/>
      <c r="B4" s="711"/>
      <c r="C4" s="712"/>
      <c r="D4" s="644" t="e">
        <f>+'UR 3.15'!D4:J4</f>
        <v>#REF!</v>
      </c>
      <c r="E4" s="645"/>
      <c r="F4" s="645"/>
      <c r="G4" s="645"/>
      <c r="H4" s="645"/>
      <c r="I4" s="645"/>
      <c r="J4" s="646"/>
      <c r="K4" s="439" t="e">
        <f>+'UR 3.15'!K4</f>
        <v>#REF!</v>
      </c>
    </row>
    <row r="5" spans="1:12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2" ht="13.5" thickBot="1">
      <c r="A6" s="112" t="s">
        <v>4</v>
      </c>
      <c r="B6" s="793">
        <v>4.3</v>
      </c>
      <c r="C6" s="794"/>
      <c r="D6" s="112" t="s">
        <v>5</v>
      </c>
      <c r="E6" s="114"/>
      <c r="F6" s="115" t="str">
        <f>+Resumen!B230</f>
        <v>Sello asfaltico en caliente MDC-3</v>
      </c>
      <c r="G6" s="114"/>
      <c r="H6" s="114"/>
      <c r="I6" s="114"/>
      <c r="J6" s="116"/>
      <c r="K6" s="180" t="str">
        <f>+Resumen!C230</f>
        <v>M3</v>
      </c>
    </row>
    <row r="7" spans="1:12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2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2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2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2">
      <c r="A11" s="699" t="s">
        <v>766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77" t="s">
        <v>99</v>
      </c>
      <c r="I11" s="373">
        <v>1</v>
      </c>
      <c r="J11" s="217">
        <v>532000</v>
      </c>
      <c r="K11" s="129">
        <f>IF(A11="","",I11*J11)</f>
        <v>532000</v>
      </c>
      <c r="L11" s="359"/>
    </row>
    <row r="12" spans="1:12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2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2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2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2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532000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26600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558600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558600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0.60499999999999998</v>
      </c>
      <c r="J29" s="217">
        <v>2500</v>
      </c>
      <c r="K29" s="129">
        <f>+I29*J29</f>
        <v>1512.5</v>
      </c>
    </row>
    <row r="30" spans="1:11">
      <c r="A30" s="690" t="s">
        <v>276</v>
      </c>
      <c r="B30" s="691"/>
      <c r="C30" s="691"/>
      <c r="D30" s="691"/>
      <c r="E30" s="691"/>
      <c r="F30" s="691"/>
      <c r="G30" s="692"/>
      <c r="H30" s="377" t="s">
        <v>86</v>
      </c>
      <c r="I30" s="382">
        <v>0.25</v>
      </c>
      <c r="J30" s="217">
        <v>70000</v>
      </c>
      <c r="K30" s="129">
        <f>+I30*J30</f>
        <v>17500</v>
      </c>
    </row>
    <row r="31" spans="1:11">
      <c r="A31" s="690"/>
      <c r="B31" s="691"/>
      <c r="C31" s="691"/>
      <c r="D31" s="691"/>
      <c r="E31" s="691"/>
      <c r="F31" s="691"/>
      <c r="G31" s="692"/>
      <c r="H31" s="377"/>
      <c r="I31" s="382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>IF(A33="","",VLOOKUP(A33,EQUIPOS1,2,FALSE))</f>
        <v/>
      </c>
      <c r="I33" s="382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>IF(A34="","",VLOOKUP(A34,EQUIPOS1,2,FALSE))</f>
        <v/>
      </c>
      <c r="I34" s="382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19012.5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19010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3">IF(A44="","",VLOOKUP(A44,TRANSPORTE1,2,FALSE))</f>
        <v/>
      </c>
      <c r="I44" s="220" t="str">
        <f t="shared" ref="I44:I51" si="4">IF(A44="","",H44*G44)</f>
        <v/>
      </c>
      <c r="J44" s="217" t="str">
        <f t="shared" ref="J44:J51" si="5">IF(A44="","",VLOOKUP(A44,TRANSPORTE1,3,FALSE))</f>
        <v/>
      </c>
      <c r="K44" s="225" t="str">
        <f t="shared" ref="K44:K51" si="6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648" t="s">
        <v>188</v>
      </c>
      <c r="B58" s="649"/>
      <c r="C58" s="649"/>
      <c r="D58" s="649"/>
      <c r="E58" s="649"/>
      <c r="F58" s="649"/>
      <c r="G58" s="650"/>
      <c r="H58" s="375" t="s">
        <v>751</v>
      </c>
      <c r="I58" s="373">
        <v>4</v>
      </c>
      <c r="J58" s="229">
        <v>6036</v>
      </c>
      <c r="K58" s="232">
        <f>J58*I58</f>
        <v>24144</v>
      </c>
    </row>
    <row r="59" spans="1:11">
      <c r="A59" s="648" t="s">
        <v>180</v>
      </c>
      <c r="B59" s="649"/>
      <c r="C59" s="649"/>
      <c r="D59" s="649"/>
      <c r="E59" s="649"/>
      <c r="F59" s="649"/>
      <c r="G59" s="650"/>
      <c r="H59" s="377" t="s">
        <v>751</v>
      </c>
      <c r="I59" s="382">
        <f>+I58</f>
        <v>4</v>
      </c>
      <c r="J59" s="230">
        <v>4311</v>
      </c>
      <c r="K59" s="227">
        <f>J59*I59</f>
        <v>17244</v>
      </c>
    </row>
    <row r="60" spans="1:11">
      <c r="A60" s="690"/>
      <c r="B60" s="691"/>
      <c r="C60" s="691"/>
      <c r="D60" s="691"/>
      <c r="E60" s="691"/>
      <c r="F60" s="691"/>
      <c r="G60" s="691"/>
      <c r="H60" s="377"/>
      <c r="I60" s="38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77"/>
      <c r="I61" s="38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ref="H62:H67" si="7">IF(A62="","",VLOOKUP(A62,M.OBRA1,2,FALSE))</f>
        <v/>
      </c>
      <c r="I62" s="382"/>
      <c r="J62" s="230" t="str">
        <f t="shared" ref="J62:J67" si="8">IF(A62="","",VLOOKUP(A62,M.OBRA1,3,FALSE))</f>
        <v/>
      </c>
      <c r="K62" s="227" t="str">
        <f t="shared" ref="K62:K67" si="9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7"/>
        <v/>
      </c>
      <c r="I63" s="382"/>
      <c r="J63" s="230" t="str">
        <f t="shared" si="8"/>
        <v/>
      </c>
      <c r="K63" s="227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7"/>
        <v/>
      </c>
      <c r="I64" s="382"/>
      <c r="J64" s="230" t="str">
        <f t="shared" si="8"/>
        <v/>
      </c>
      <c r="K64" s="227" t="str">
        <f t="shared" si="9"/>
        <v/>
      </c>
    </row>
    <row r="65" spans="1:12">
      <c r="A65" s="690"/>
      <c r="B65" s="691"/>
      <c r="C65" s="691"/>
      <c r="D65" s="691"/>
      <c r="E65" s="691"/>
      <c r="F65" s="691"/>
      <c r="G65" s="691"/>
      <c r="H65" s="377" t="str">
        <f t="shared" si="7"/>
        <v/>
      </c>
      <c r="I65" s="382"/>
      <c r="J65" s="230" t="str">
        <f t="shared" si="8"/>
        <v/>
      </c>
      <c r="K65" s="227" t="str">
        <f t="shared" si="9"/>
        <v/>
      </c>
    </row>
    <row r="66" spans="1:12">
      <c r="A66" s="690"/>
      <c r="B66" s="691"/>
      <c r="C66" s="691"/>
      <c r="D66" s="691"/>
      <c r="E66" s="691"/>
      <c r="F66" s="691"/>
      <c r="G66" s="691"/>
      <c r="H66" s="377" t="str">
        <f t="shared" si="7"/>
        <v/>
      </c>
      <c r="I66" s="382"/>
      <c r="J66" s="230" t="str">
        <f t="shared" si="8"/>
        <v/>
      </c>
      <c r="K66" s="227" t="str">
        <f t="shared" si="9"/>
        <v/>
      </c>
    </row>
    <row r="67" spans="1:12" ht="13.5" thickBot="1">
      <c r="A67" s="693"/>
      <c r="B67" s="694"/>
      <c r="C67" s="694"/>
      <c r="D67" s="694"/>
      <c r="E67" s="694"/>
      <c r="F67" s="694"/>
      <c r="G67" s="694"/>
      <c r="H67" s="376" t="str">
        <f t="shared" si="7"/>
        <v/>
      </c>
      <c r="I67" s="374"/>
      <c r="J67" s="231" t="str">
        <f t="shared" si="8"/>
        <v/>
      </c>
      <c r="K67" s="228" t="str">
        <f t="shared" si="9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41388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41390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619000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216650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835650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e">
        <f>+'UR 3.15'!D4:J4</f>
        <v>#REF!</v>
      </c>
      <c r="E4" s="645"/>
      <c r="F4" s="645"/>
      <c r="G4" s="645"/>
      <c r="H4" s="645"/>
      <c r="I4" s="645"/>
      <c r="J4" s="646"/>
      <c r="K4" s="439" t="e">
        <f>+'UR 3.15'!K4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4.4000000000000004</v>
      </c>
      <c r="C6" s="794"/>
      <c r="D6" s="112" t="s">
        <v>5</v>
      </c>
      <c r="E6" s="114"/>
      <c r="F6" s="115" t="str">
        <f>+Resumen!B231</f>
        <v>Reparacion andenes en concreto</v>
      </c>
      <c r="G6" s="114"/>
      <c r="H6" s="114"/>
      <c r="I6" s="114"/>
      <c r="J6" s="116"/>
      <c r="K6" s="180" t="str">
        <f>+Resumen!C231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107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77" t="s">
        <v>99</v>
      </c>
      <c r="I11" s="373">
        <v>0.1</v>
      </c>
      <c r="J11" s="217">
        <v>390000</v>
      </c>
      <c r="K11" s="129">
        <f>IF(A11="","",I11*J11)</f>
        <v>39000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1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39000</v>
      </c>
    </row>
    <row r="22" spans="1:11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1950</v>
      </c>
    </row>
    <row r="23" spans="1:11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40950</v>
      </c>
    </row>
    <row r="24" spans="1:11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40950</v>
      </c>
    </row>
    <row r="25" spans="1:11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0.21</v>
      </c>
      <c r="J29" s="217">
        <v>2500</v>
      </c>
      <c r="K29" s="129">
        <f>+I29*J29</f>
        <v>525</v>
      </c>
    </row>
    <row r="30" spans="1:11">
      <c r="A30" s="690" t="s">
        <v>235</v>
      </c>
      <c r="B30" s="691"/>
      <c r="C30" s="691"/>
      <c r="D30" s="691"/>
      <c r="E30" s="691"/>
      <c r="F30" s="691"/>
      <c r="G30" s="692"/>
      <c r="H30" s="377" t="str">
        <f t="shared" ref="H30:H31" si="3">IF(A30="","",VLOOKUP(A30,EQUIPOS1,2,FALSE))</f>
        <v>DIA</v>
      </c>
      <c r="I30" s="382">
        <v>0.01</v>
      </c>
      <c r="J30" s="217">
        <f t="shared" ref="J30:J31" si="4">IF(A30="","",VLOOKUP(A30,EQUIPOS1,3,FALSE))</f>
        <v>54000</v>
      </c>
      <c r="K30" s="129">
        <f t="shared" ref="K30:K31" si="5">IF(A30="","",I30*J30)</f>
        <v>540</v>
      </c>
    </row>
    <row r="31" spans="1:11">
      <c r="A31" s="690" t="s">
        <v>236</v>
      </c>
      <c r="B31" s="691"/>
      <c r="C31" s="691"/>
      <c r="D31" s="691"/>
      <c r="E31" s="691"/>
      <c r="F31" s="691"/>
      <c r="G31" s="692"/>
      <c r="H31" s="377" t="str">
        <f t="shared" si="3"/>
        <v>HOR</v>
      </c>
      <c r="I31" s="382">
        <v>2.5000000000000001E-2</v>
      </c>
      <c r="J31" s="217">
        <f t="shared" si="4"/>
        <v>9000</v>
      </c>
      <c r="K31" s="129">
        <f t="shared" si="5"/>
        <v>225</v>
      </c>
    </row>
    <row r="32" spans="1:11">
      <c r="A32" s="690"/>
      <c r="B32" s="691"/>
      <c r="C32" s="691"/>
      <c r="D32" s="691"/>
      <c r="E32" s="691"/>
      <c r="F32" s="691"/>
      <c r="G32" s="692"/>
      <c r="H32" s="377"/>
      <c r="I32" s="382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377" t="str">
        <f>IF(A33="","",VLOOKUP(A33,EQUIPOS1,2,FALSE))</f>
        <v/>
      </c>
      <c r="I33" s="382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>IF(A34="","",VLOOKUP(A34,EQUIPOS1,2,FALSE))</f>
        <v/>
      </c>
      <c r="I34" s="382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1290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1290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870" t="s">
        <v>188</v>
      </c>
      <c r="B58" s="871"/>
      <c r="C58" s="871"/>
      <c r="D58" s="871"/>
      <c r="E58" s="871"/>
      <c r="F58" s="871"/>
      <c r="G58" s="872"/>
      <c r="H58" s="375" t="s">
        <v>751</v>
      </c>
      <c r="I58" s="373">
        <v>0.75</v>
      </c>
      <c r="J58" s="229">
        <v>6036</v>
      </c>
      <c r="K58" s="232">
        <f>J58*I58</f>
        <v>4527</v>
      </c>
    </row>
    <row r="59" spans="1:11">
      <c r="A59" s="690" t="s">
        <v>180</v>
      </c>
      <c r="B59" s="691"/>
      <c r="C59" s="691"/>
      <c r="D59" s="691"/>
      <c r="E59" s="691"/>
      <c r="F59" s="691"/>
      <c r="G59" s="691"/>
      <c r="H59" s="377" t="s">
        <v>751</v>
      </c>
      <c r="I59" s="382">
        <f>+I58</f>
        <v>0.75</v>
      </c>
      <c r="J59" s="230">
        <v>4311</v>
      </c>
      <c r="K59" s="227">
        <f>J59*I59</f>
        <v>3233.25</v>
      </c>
    </row>
    <row r="60" spans="1:11">
      <c r="A60" s="690"/>
      <c r="B60" s="691"/>
      <c r="C60" s="691"/>
      <c r="D60" s="691"/>
      <c r="E60" s="691"/>
      <c r="F60" s="691"/>
      <c r="G60" s="691"/>
      <c r="H60" s="377"/>
      <c r="I60" s="38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77"/>
      <c r="I61" s="38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ref="H62:H67" si="10">IF(A62="","",VLOOKUP(A62,M.OBRA1,2,FALSE))</f>
        <v/>
      </c>
      <c r="I62" s="382"/>
      <c r="J62" s="230" t="str">
        <f t="shared" ref="J62:J67" si="11">IF(A62="","",VLOOKUP(A62,M.OBRA1,3,FALSE))</f>
        <v/>
      </c>
      <c r="K62" s="227" t="str">
        <f t="shared" ref="K62:K67" si="12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10"/>
        <v/>
      </c>
      <c r="I63" s="382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10"/>
        <v/>
      </c>
      <c r="I64" s="382"/>
      <c r="J64" s="230" t="str">
        <f t="shared" si="11"/>
        <v/>
      </c>
      <c r="K64" s="227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1"/>
      <c r="H65" s="377" t="str">
        <f t="shared" si="10"/>
        <v/>
      </c>
      <c r="I65" s="382"/>
      <c r="J65" s="230" t="str">
        <f t="shared" si="11"/>
        <v/>
      </c>
      <c r="K65" s="227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1"/>
      <c r="H66" s="377" t="str">
        <f t="shared" si="10"/>
        <v/>
      </c>
      <c r="I66" s="382"/>
      <c r="J66" s="230" t="str">
        <f t="shared" si="11"/>
        <v/>
      </c>
      <c r="K66" s="227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4"/>
      <c r="H67" s="376" t="str">
        <f t="shared" si="10"/>
        <v/>
      </c>
      <c r="I67" s="374"/>
      <c r="J67" s="231" t="str">
        <f t="shared" si="11"/>
        <v/>
      </c>
      <c r="K67" s="228" t="str">
        <f t="shared" si="12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7760.25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7760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50000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17500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67500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WVJ983069:WVO983069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A29:G31 A32:A3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view="pageBreakPreview" zoomScale="85" zoomScaleNormal="100" zoomScaleSheetLayoutView="85" workbookViewId="0">
      <selection activeCell="O34" sqref="O3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'[10]APU''s'!D3:J3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13.5" thickBot="1">
      <c r="A4" s="710"/>
      <c r="B4" s="711"/>
      <c r="C4" s="712"/>
      <c r="D4" s="644" t="e">
        <f>+'UR 3.15'!D4:J4</f>
        <v>#REF!</v>
      </c>
      <c r="E4" s="645"/>
      <c r="F4" s="645"/>
      <c r="G4" s="645"/>
      <c r="H4" s="645"/>
      <c r="I4" s="645"/>
      <c r="J4" s="646"/>
      <c r="K4" s="439" t="e">
        <f>+'UR 3.15'!K4</f>
        <v>#REF!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4.5</v>
      </c>
      <c r="C6" s="794"/>
      <c r="D6" s="112" t="s">
        <v>5</v>
      </c>
      <c r="E6" s="114"/>
      <c r="F6" s="115" t="str">
        <f>+Resumen!B232</f>
        <v>Reparacion sardineles en concreto fundido en sitio 45x 15</v>
      </c>
      <c r="G6" s="114"/>
      <c r="H6" s="114"/>
      <c r="I6" s="114"/>
      <c r="J6" s="116"/>
      <c r="K6" s="180" t="str">
        <f>+Resumen!C232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79"/>
      <c r="C8" s="379"/>
      <c r="D8" s="379"/>
      <c r="E8" s="379"/>
      <c r="F8" s="379"/>
      <c r="G8" s="379"/>
      <c r="H8" s="381"/>
      <c r="I8" s="381"/>
      <c r="J8" s="381"/>
      <c r="K8" s="38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107</v>
      </c>
      <c r="B11" s="700" t="s">
        <v>453</v>
      </c>
      <c r="C11" s="700" t="s">
        <v>453</v>
      </c>
      <c r="D11" s="700" t="s">
        <v>453</v>
      </c>
      <c r="E11" s="700" t="s">
        <v>453</v>
      </c>
      <c r="F11" s="700" t="s">
        <v>453</v>
      </c>
      <c r="G11" s="701" t="s">
        <v>453</v>
      </c>
      <c r="H11" s="377" t="s">
        <v>99</v>
      </c>
      <c r="I11" s="373">
        <v>0.08</v>
      </c>
      <c r="J11" s="217">
        <v>390000</v>
      </c>
      <c r="K11" s="129">
        <f>IF(A11="","",I11*J11)</f>
        <v>31200</v>
      </c>
    </row>
    <row r="12" spans="1:11">
      <c r="A12" s="699"/>
      <c r="B12" s="700"/>
      <c r="C12" s="700"/>
      <c r="D12" s="700"/>
      <c r="E12" s="700"/>
      <c r="F12" s="700"/>
      <c r="G12" s="701"/>
      <c r="H12" s="382"/>
      <c r="I12" s="38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82" t="str">
        <f t="shared" ref="H13:H20" si="0">IF(A13="","",VLOOKUP(A13,MATERIALES1,2,FALSE))</f>
        <v/>
      </c>
      <c r="I13" s="38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82" t="str">
        <f t="shared" si="0"/>
        <v/>
      </c>
      <c r="I14" s="38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82" t="str">
        <f t="shared" si="0"/>
        <v/>
      </c>
      <c r="I15" s="38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82" t="str">
        <f t="shared" si="0"/>
        <v/>
      </c>
      <c r="I16" s="382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382" t="str">
        <f t="shared" si="0"/>
        <v/>
      </c>
      <c r="I17" s="382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382" t="str">
        <f t="shared" si="0"/>
        <v/>
      </c>
      <c r="I18" s="382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382" t="str">
        <f t="shared" si="0"/>
        <v/>
      </c>
      <c r="I19" s="382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74" t="str">
        <f t="shared" si="0"/>
        <v/>
      </c>
      <c r="I20" s="374"/>
      <c r="J20" s="219" t="str">
        <f t="shared" si="1"/>
        <v/>
      </c>
      <c r="K20" s="129" t="str">
        <f t="shared" si="2"/>
        <v/>
      </c>
    </row>
    <row r="21" spans="1:12" ht="13.5" thickBot="1">
      <c r="A21" s="379"/>
      <c r="B21" s="379"/>
      <c r="C21" s="379"/>
      <c r="D21" s="379"/>
      <c r="E21" s="378" t="s">
        <v>19</v>
      </c>
      <c r="F21" s="379"/>
      <c r="G21" s="379"/>
      <c r="H21" s="381"/>
      <c r="I21" s="381"/>
      <c r="J21" s="134"/>
      <c r="K21" s="135">
        <f>SUM(K11:K20)</f>
        <v>31200</v>
      </c>
    </row>
    <row r="22" spans="1:12" ht="13.5" thickBot="1">
      <c r="A22" s="379"/>
      <c r="B22" s="379"/>
      <c r="C22" s="379"/>
      <c r="D22" s="37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1560</v>
      </c>
    </row>
    <row r="23" spans="1:12" ht="13.5" thickBot="1">
      <c r="A23" s="379"/>
      <c r="B23" s="379"/>
      <c r="C23" s="379"/>
      <c r="D23" s="379"/>
      <c r="E23" s="380" t="s">
        <v>21</v>
      </c>
      <c r="F23" s="381"/>
      <c r="G23" s="381"/>
      <c r="H23" s="137"/>
      <c r="I23" s="137"/>
      <c r="J23" s="140"/>
      <c r="K23" s="135">
        <f>K22+K21</f>
        <v>32760</v>
      </c>
    </row>
    <row r="24" spans="1:12" ht="13.5" thickBot="1">
      <c r="A24" s="379"/>
      <c r="B24" s="379"/>
      <c r="C24" s="379"/>
      <c r="D24" s="379"/>
      <c r="E24" s="380" t="s">
        <v>22</v>
      </c>
      <c r="F24" s="381"/>
      <c r="G24" s="381"/>
      <c r="H24" s="137"/>
      <c r="I24" s="137"/>
      <c r="J24" s="140"/>
      <c r="K24" s="135">
        <f>MROUND(K23,10)</f>
        <v>32760</v>
      </c>
    </row>
    <row r="25" spans="1:12">
      <c r="A25" s="37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77" t="s">
        <v>742</v>
      </c>
      <c r="I29" s="373">
        <v>0.21</v>
      </c>
      <c r="J29" s="217">
        <v>2500</v>
      </c>
      <c r="K29" s="129">
        <f>+I29*J29</f>
        <v>525</v>
      </c>
    </row>
    <row r="30" spans="1:12">
      <c r="A30" s="690" t="s">
        <v>235</v>
      </c>
      <c r="B30" s="691"/>
      <c r="C30" s="691"/>
      <c r="D30" s="691"/>
      <c r="E30" s="691"/>
      <c r="F30" s="691"/>
      <c r="G30" s="692"/>
      <c r="H30" s="377" t="str">
        <f t="shared" ref="H30:H31" si="3">IF(A30="","",VLOOKUP(A30,EQUIPOS1,2,FALSE))</f>
        <v>DIA</v>
      </c>
      <c r="I30" s="382">
        <v>2.3199999999999998E-2</v>
      </c>
      <c r="J30" s="217">
        <f t="shared" ref="J30:J31" si="4">IF(A30="","",VLOOKUP(A30,EQUIPOS1,3,FALSE))</f>
        <v>54000</v>
      </c>
      <c r="K30" s="129">
        <f t="shared" ref="K30:K32" si="5">IF(A30="","",I30*J30)</f>
        <v>1252.8</v>
      </c>
      <c r="L30" s="359"/>
    </row>
    <row r="31" spans="1:12">
      <c r="A31" s="690" t="s">
        <v>236</v>
      </c>
      <c r="B31" s="691"/>
      <c r="C31" s="691"/>
      <c r="D31" s="691"/>
      <c r="E31" s="691"/>
      <c r="F31" s="691"/>
      <c r="G31" s="692"/>
      <c r="H31" s="377" t="str">
        <f t="shared" si="3"/>
        <v>HOR</v>
      </c>
      <c r="I31" s="382">
        <v>0.1</v>
      </c>
      <c r="J31" s="217">
        <f t="shared" si="4"/>
        <v>9000</v>
      </c>
      <c r="K31" s="129">
        <f t="shared" si="5"/>
        <v>900</v>
      </c>
    </row>
    <row r="32" spans="1:12">
      <c r="A32" s="690" t="s">
        <v>586</v>
      </c>
      <c r="B32" s="691"/>
      <c r="C32" s="691"/>
      <c r="D32" s="691"/>
      <c r="E32" s="691"/>
      <c r="F32" s="691"/>
      <c r="G32" s="692"/>
      <c r="H32" s="377" t="s">
        <v>742</v>
      </c>
      <c r="I32" s="382">
        <v>1</v>
      </c>
      <c r="J32" s="217">
        <v>5000</v>
      </c>
      <c r="K32" s="129">
        <f t="shared" si="5"/>
        <v>5000</v>
      </c>
    </row>
    <row r="33" spans="1:11">
      <c r="A33" s="690"/>
      <c r="B33" s="691"/>
      <c r="C33" s="691"/>
      <c r="D33" s="691"/>
      <c r="E33" s="691"/>
      <c r="F33" s="691"/>
      <c r="G33" s="692"/>
      <c r="H33" s="377" t="str">
        <f>IF(A33="","",VLOOKUP(A33,EQUIPOS1,2,FALSE))</f>
        <v/>
      </c>
      <c r="I33" s="382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377" t="str">
        <f>IF(A34="","",VLOOKUP(A34,EQUIPOS1,2,FALSE))</f>
        <v/>
      </c>
      <c r="I34" s="382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77" t="str">
        <f>IF(A35="","",VLOOKUP(A35,EQUIPOS1,2,FALSE))</f>
        <v/>
      </c>
      <c r="I35" s="382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380" t="s">
        <v>19</v>
      </c>
      <c r="F36" s="381"/>
      <c r="G36" s="137"/>
      <c r="H36" s="137"/>
      <c r="I36" s="137"/>
      <c r="J36" s="147"/>
      <c r="K36" s="135">
        <f>SUM(K29:K35)</f>
        <v>7677.8</v>
      </c>
    </row>
    <row r="37" spans="1:11" ht="13.5" thickBot="1">
      <c r="A37" s="379"/>
      <c r="B37" s="379"/>
      <c r="C37" s="379"/>
      <c r="D37" s="379"/>
      <c r="E37" s="380" t="s">
        <v>370</v>
      </c>
      <c r="F37" s="381"/>
      <c r="G37" s="381"/>
      <c r="H37" s="381"/>
      <c r="I37" s="381"/>
      <c r="J37" s="134"/>
      <c r="K37" s="135">
        <f>MROUND(K36,10)</f>
        <v>7680</v>
      </c>
    </row>
    <row r="38" spans="1:11">
      <c r="A38" s="141"/>
      <c r="B38" s="141"/>
      <c r="C38" s="141"/>
      <c r="D38" s="141"/>
      <c r="E38" s="379"/>
      <c r="F38" s="379"/>
      <c r="G38" s="379"/>
      <c r="H38" s="379"/>
      <c r="I38" s="37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80" t="s">
        <v>375</v>
      </c>
      <c r="F52" s="381"/>
      <c r="G52" s="38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80" t="s">
        <v>376</v>
      </c>
      <c r="F53" s="381"/>
      <c r="G53" s="38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79"/>
      <c r="F54" s="379"/>
      <c r="G54" s="379"/>
      <c r="H54" s="379"/>
      <c r="I54" s="379"/>
      <c r="J54" s="379"/>
      <c r="K54" s="37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 ht="13.5" thickBot="1">
      <c r="A58" s="870" t="s">
        <v>188</v>
      </c>
      <c r="B58" s="871"/>
      <c r="C58" s="871"/>
      <c r="D58" s="871"/>
      <c r="E58" s="871"/>
      <c r="F58" s="871"/>
      <c r="G58" s="872"/>
      <c r="H58" s="375" t="s">
        <v>751</v>
      </c>
      <c r="I58" s="373">
        <v>1.5</v>
      </c>
      <c r="J58" s="229">
        <v>6036</v>
      </c>
      <c r="K58" s="232">
        <f>J58*I58</f>
        <v>9054</v>
      </c>
    </row>
    <row r="59" spans="1:11">
      <c r="A59" s="690" t="s">
        <v>180</v>
      </c>
      <c r="B59" s="691"/>
      <c r="C59" s="691"/>
      <c r="D59" s="691"/>
      <c r="E59" s="691"/>
      <c r="F59" s="691"/>
      <c r="G59" s="691"/>
      <c r="H59" s="377" t="s">
        <v>751</v>
      </c>
      <c r="I59" s="382">
        <f>+I58</f>
        <v>1.5</v>
      </c>
      <c r="J59" s="230">
        <v>4311</v>
      </c>
      <c r="K59" s="227">
        <f>J59*I59</f>
        <v>6466.5</v>
      </c>
    </row>
    <row r="60" spans="1:11">
      <c r="A60" s="690"/>
      <c r="B60" s="691"/>
      <c r="C60" s="691"/>
      <c r="D60" s="691"/>
      <c r="E60" s="691"/>
      <c r="F60" s="691"/>
      <c r="G60" s="691"/>
      <c r="H60" s="377"/>
      <c r="I60" s="382"/>
      <c r="J60" s="230"/>
      <c r="K60" s="227"/>
    </row>
    <row r="61" spans="1:11">
      <c r="A61" s="690"/>
      <c r="B61" s="691"/>
      <c r="C61" s="691"/>
      <c r="D61" s="691"/>
      <c r="E61" s="691"/>
      <c r="F61" s="691"/>
      <c r="G61" s="691"/>
      <c r="H61" s="377"/>
      <c r="I61" s="382"/>
      <c r="J61" s="230"/>
      <c r="K61" s="227"/>
    </row>
    <row r="62" spans="1:11">
      <c r="A62" s="690"/>
      <c r="B62" s="691"/>
      <c r="C62" s="691"/>
      <c r="D62" s="691"/>
      <c r="E62" s="691"/>
      <c r="F62" s="691"/>
      <c r="G62" s="691"/>
      <c r="H62" s="377" t="str">
        <f t="shared" ref="H62:H67" si="10">IF(A62="","",VLOOKUP(A62,M.OBRA1,2,FALSE))</f>
        <v/>
      </c>
      <c r="I62" s="382"/>
      <c r="J62" s="230" t="str">
        <f t="shared" ref="J62:J67" si="11">IF(A62="","",VLOOKUP(A62,M.OBRA1,3,FALSE))</f>
        <v/>
      </c>
      <c r="K62" s="227" t="str">
        <f t="shared" ref="K62:K67" si="12">IF(A62="","",I62*J62)</f>
        <v/>
      </c>
    </row>
    <row r="63" spans="1:11">
      <c r="A63" s="690"/>
      <c r="B63" s="691"/>
      <c r="C63" s="691"/>
      <c r="D63" s="691"/>
      <c r="E63" s="691"/>
      <c r="F63" s="691"/>
      <c r="G63" s="691"/>
      <c r="H63" s="377" t="str">
        <f t="shared" si="10"/>
        <v/>
      </c>
      <c r="I63" s="382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377" t="str">
        <f t="shared" si="10"/>
        <v/>
      </c>
      <c r="I64" s="382"/>
      <c r="J64" s="230" t="str">
        <f t="shared" si="11"/>
        <v/>
      </c>
      <c r="K64" s="227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1"/>
      <c r="H65" s="377" t="str">
        <f t="shared" si="10"/>
        <v/>
      </c>
      <c r="I65" s="382"/>
      <c r="J65" s="230" t="str">
        <f t="shared" si="11"/>
        <v/>
      </c>
      <c r="K65" s="227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1"/>
      <c r="H66" s="377" t="str">
        <f t="shared" si="10"/>
        <v/>
      </c>
      <c r="I66" s="382"/>
      <c r="J66" s="230" t="str">
        <f t="shared" si="11"/>
        <v/>
      </c>
      <c r="K66" s="227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4"/>
      <c r="H67" s="376" t="str">
        <f t="shared" si="10"/>
        <v/>
      </c>
      <c r="I67" s="374"/>
      <c r="J67" s="231" t="str">
        <f t="shared" si="11"/>
        <v/>
      </c>
      <c r="K67" s="228" t="str">
        <f t="shared" si="12"/>
        <v/>
      </c>
    </row>
    <row r="68" spans="1:12" ht="13.5" thickBot="1">
      <c r="A68" s="141"/>
      <c r="B68" s="141"/>
      <c r="C68" s="141"/>
      <c r="D68" s="141"/>
      <c r="E68" s="380" t="s">
        <v>29</v>
      </c>
      <c r="F68" s="381"/>
      <c r="G68" s="381"/>
      <c r="H68" s="381"/>
      <c r="I68" s="381"/>
      <c r="J68" s="134"/>
      <c r="K68" s="155">
        <f>SUM(K58:K67)</f>
        <v>15520.5</v>
      </c>
    </row>
    <row r="69" spans="1:12" ht="13.5" thickBot="1">
      <c r="A69" s="141"/>
      <c r="B69" s="141"/>
      <c r="C69" s="141"/>
      <c r="D69" s="141"/>
      <c r="E69" s="380" t="s">
        <v>30</v>
      </c>
      <c r="F69" s="381"/>
      <c r="G69" s="381"/>
      <c r="H69" s="137"/>
      <c r="I69" s="137"/>
      <c r="J69" s="140"/>
      <c r="K69" s="135">
        <f>MROUND(K68,10)</f>
        <v>15520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55960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SUM([10]muerto!$D$55:$D$57)</f>
        <v>0.35</v>
      </c>
      <c r="I72" s="157"/>
      <c r="J72" s="1"/>
      <c r="K72" s="216">
        <f>J71*H72</f>
        <v>19586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75546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WVJ983069:WVO983069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A29:G31 A32:A3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K75"/>
  <sheetViews>
    <sheetView view="pageBreakPreview" topLeftCell="A34" zoomScaleNormal="100" zoomScaleSheetLayoutView="100" workbookViewId="0">
      <selection activeCell="L71" sqref="L71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1.9</v>
      </c>
      <c r="C6" s="794"/>
      <c r="D6" s="112" t="s">
        <v>5</v>
      </c>
      <c r="E6" s="114"/>
      <c r="F6" s="182" t="str">
        <f>+Resumen!B21</f>
        <v>Pasamuro acero E.L. 2"x40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481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 t="shared" ref="J11:J20" si="0">IF(A11="","",VLOOKUP(A11,MATERIALES1,3,FALSE))</f>
        <v>360650</v>
      </c>
      <c r="K11" s="129">
        <f>IF(A11="","",I11*J11)</f>
        <v>360650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1">IF(A12="","",VLOOKUP(A12,MATERIALES1,2,FALSE))</f>
        <v/>
      </c>
      <c r="I12" s="131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1"/>
        <v/>
      </c>
      <c r="I13" s="131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1"/>
        <v/>
      </c>
      <c r="I14" s="131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1"/>
        <v/>
      </c>
      <c r="I15" s="131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1"/>
        <v/>
      </c>
      <c r="I16" s="131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1"/>
        <v/>
      </c>
      <c r="I17" s="131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1"/>
        <v/>
      </c>
      <c r="I18" s="131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1"/>
        <v/>
      </c>
      <c r="I19" s="131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1"/>
        <v/>
      </c>
      <c r="I20" s="127"/>
      <c r="J20" s="219" t="str">
        <f t="shared" si="0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360650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18032.5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378682.5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378680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0.04</v>
      </c>
      <c r="H42" s="221">
        <f t="shared" ref="H42:H51" si="6">IF(A42="","",VLOOKUP(A42,TRANSPORTE1,2,FALSE))</f>
        <v>30</v>
      </c>
      <c r="I42" s="220">
        <f>G42*H42</f>
        <v>1.2</v>
      </c>
      <c r="J42" s="217">
        <f t="shared" ref="J42:J51" si="7">IF(A42="","",VLOOKUP(A42,TRANSPORTE1,3,FALSE))</f>
        <v>105</v>
      </c>
      <c r="K42" s="225">
        <f>IF(A42="","",I42*J42)</f>
        <v>126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126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402000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140700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542700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K75"/>
  <sheetViews>
    <sheetView view="pageBreakPreview" zoomScaleNormal="100" zoomScaleSheetLayoutView="100" workbookViewId="0">
      <selection activeCell="K25" sqref="K25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1.1100000000000001</v>
      </c>
      <c r="C6" s="857"/>
      <c r="D6" s="112" t="s">
        <v>5</v>
      </c>
      <c r="E6" s="114"/>
      <c r="F6" s="182" t="str">
        <f>+Resumen!B22</f>
        <v>Pasamuro acero E.L. 3/4" x 20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557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302620</v>
      </c>
      <c r="K11" s="129">
        <f>IF(A11="","",I11*J11)</f>
        <v>302620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302620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15131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317751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+ROUND(K23,0)</f>
        <v>317751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0.5</v>
      </c>
      <c r="J29" s="217">
        <f t="shared" ref="J29:J35" si="4">IF(A29="","",VLOOKUP(A29,EQUIPOS1,3,FALSE))</f>
        <v>2500</v>
      </c>
      <c r="K29" s="129">
        <f>IF(A29="","",I29*J29)</f>
        <v>1250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0.04</v>
      </c>
      <c r="H42" s="221">
        <f t="shared" ref="H42:H51" si="6">IF(A42="","",VLOOKUP(A42,TRANSPORTE1,2,FALSE))</f>
        <v>30</v>
      </c>
      <c r="I42" s="220">
        <f>G42*H42</f>
        <v>1.2</v>
      </c>
      <c r="J42" s="217">
        <f t="shared" ref="J42:J51" si="7">IF(A42="","",VLOOKUP(A42,TRANSPORTE1,3,FALSE))</f>
        <v>105</v>
      </c>
      <c r="K42" s="225">
        <f>IF(A42="","",I42*J42)</f>
        <v>126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126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339821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1.1200000000000001</v>
      </c>
      <c r="C6" s="857"/>
      <c r="D6" s="112" t="s">
        <v>5</v>
      </c>
      <c r="E6" s="114"/>
      <c r="F6" s="115" t="s">
        <v>538</v>
      </c>
      <c r="G6" s="114"/>
      <c r="H6" s="114"/>
      <c r="I6" s="114"/>
      <c r="J6" s="116"/>
      <c r="K6" s="180" t="s">
        <v>94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540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>IF(A11="","",VLOOKUP(A11,MATERIALES1,3,FALSE))</f>
        <v>440000</v>
      </c>
      <c r="K11" s="129">
        <f>IF(A11="","",I11*J11)</f>
        <v>440000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0">IF(A12="","",VLOOKUP(A12,MATERIALES1,2,FALSE))</f>
        <v/>
      </c>
      <c r="I12" s="131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440000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22000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462000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462000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">
        <v>79</v>
      </c>
      <c r="I29" s="104">
        <v>0.16</v>
      </c>
      <c r="J29" s="144">
        <v>2540</v>
      </c>
      <c r="K29" s="129">
        <v>406.40000000000003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ref="H30:H35" si="3">IF(A30="","",VLOOKUP(A30,EQUIPOS1,2,FALSE))</f>
        <v/>
      </c>
      <c r="I30" s="131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406.40000000000003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0.1</v>
      </c>
      <c r="H42" s="221">
        <f>IF(A42="","",VLOOKUP(A42,TRANSPORTE1,2,FALSE))</f>
        <v>30</v>
      </c>
      <c r="I42" s="220">
        <f>G42*H42</f>
        <v>3</v>
      </c>
      <c r="J42" s="217">
        <f>IF(A42="","",VLOOKUP(A42,TRANSPORTE1,3,FALSE))</f>
        <v>105</v>
      </c>
      <c r="K42" s="225">
        <f>IF(A42="","",I42*J42)</f>
        <v>315</v>
      </c>
    </row>
    <row r="43" spans="1:11">
      <c r="A43" s="690"/>
      <c r="B43" s="691"/>
      <c r="C43" s="691"/>
      <c r="D43" s="691"/>
      <c r="E43" s="691"/>
      <c r="F43" s="692"/>
      <c r="G43" s="223"/>
      <c r="H43" s="221"/>
      <c r="I43" s="220"/>
      <c r="J43" s="217"/>
      <c r="K43" s="225"/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ref="H44:H51" si="6">IF(A44="","",VLOOKUP(A44,TRANSPORTE1,2,FALSE))</f>
        <v/>
      </c>
      <c r="I44" s="220" t="str">
        <f t="shared" ref="I44:I51" si="7">IF(A44="","",H44*G44)</f>
        <v/>
      </c>
      <c r="J44" s="217" t="str">
        <f t="shared" ref="J44:J51" si="8">IF(A44="","",VLOOKUP(A44,TRANSPORTE1,3,FALSE))</f>
        <v/>
      </c>
      <c r="K44" s="225" t="str">
        <f t="shared" ref="K44:K51" si="9">IF(A44="","",I44*J44)</f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320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1.5</v>
      </c>
      <c r="J58" s="217">
        <f>IF(A58="","",VLOOKUP(A58,M.OBRA1,3,FALSE))</f>
        <v>6036</v>
      </c>
      <c r="K58" s="225">
        <f>IF(A58="","",I58*J58)</f>
        <v>9054</v>
      </c>
    </row>
    <row r="59" spans="1:11">
      <c r="A59" s="690"/>
      <c r="B59" s="691"/>
      <c r="C59" s="691"/>
      <c r="D59" s="691"/>
      <c r="E59" s="691"/>
      <c r="F59" s="691"/>
      <c r="G59" s="692"/>
      <c r="H59" s="103"/>
      <c r="I59" s="131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103"/>
      <c r="I60" s="131"/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ref="H61:H67" si="10">IF(A61="","",VLOOKUP(A61,M.OBRA1,2,FALSE))</f>
        <v/>
      </c>
      <c r="I61" s="131"/>
      <c r="J61" s="217" t="str">
        <f t="shared" ref="J61:J67" si="11">IF(A61="","",VLOOKUP(A61,M.OBRA1,3,FALSE))</f>
        <v/>
      </c>
      <c r="K61" s="225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9054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9050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471780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1.9</v>
      </c>
      <c r="C6" s="794"/>
      <c r="D6" s="112" t="s">
        <v>5</v>
      </c>
      <c r="E6" s="114"/>
      <c r="F6" s="182" t="s">
        <v>653</v>
      </c>
      <c r="G6" s="114"/>
      <c r="H6" s="114"/>
      <c r="I6" s="114"/>
      <c r="J6" s="116"/>
      <c r="K6" s="272" t="str">
        <f>Resumen!C14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2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2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2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2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2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0.2</v>
      </c>
      <c r="J29" s="217">
        <f t="shared" ref="J29:J35" si="4">IF(A29="","",VLOOKUP(A29,EQUIPOS1,3,FALSE))</f>
        <v>2500</v>
      </c>
      <c r="K29" s="129">
        <f>IF(A29="","",I29*J29)</f>
        <v>500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654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655</v>
      </c>
      <c r="B42" s="649"/>
      <c r="C42" s="649"/>
      <c r="D42" s="649"/>
      <c r="E42" s="649"/>
      <c r="F42" s="650"/>
      <c r="G42" s="222">
        <v>1</v>
      </c>
      <c r="H42" s="221">
        <v>20</v>
      </c>
      <c r="I42" s="220">
        <v>1</v>
      </c>
      <c r="J42" s="217">
        <v>20000</v>
      </c>
      <c r="K42" s="225">
        <f>+I42*J42</f>
        <v>20000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20000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20000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/>
      <c r="I58" s="131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ref="H59:H67" si="10">IF(A59="","",VLOOKUP(A59,M.OBRA1,2,FALSE))</f>
        <v>HH</v>
      </c>
      <c r="I59" s="131">
        <v>0.8</v>
      </c>
      <c r="J59" s="217">
        <f t="shared" ref="J59:J67" si="11">IF(A59="","",VLOOKUP(A59,M.OBRA1,3,FALSE))</f>
        <v>4311</v>
      </c>
      <c r="K59" s="225">
        <f t="shared" ref="K59:K67" si="12">IF(A59="","",I59*J59)</f>
        <v>3448.8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103" t="str">
        <f>IF(A60="","",VLOOKUP(A60,M.OBRA1,2,FALSE))</f>
        <v>HH</v>
      </c>
      <c r="I60" s="131">
        <f>+I59</f>
        <v>0.8</v>
      </c>
      <c r="J60" s="217">
        <f>IF(A60="","",VLOOKUP(A60,M.OBRA1,3,FALSE))</f>
        <v>4311</v>
      </c>
      <c r="K60" s="225">
        <f>IF(A60="","",I60*J60)</f>
        <v>3448.8</v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6897.6</v>
      </c>
    </row>
    <row r="69" spans="1:12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6900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27400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ageMargins left="0.7" right="0.7" top="0.75" bottom="0.75" header="0.3" footer="0.3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50"/>
  <sheetViews>
    <sheetView view="pageBreakPreview" topLeftCell="A16" zoomScale="115" zoomScaleNormal="115" zoomScaleSheetLayoutView="115" workbookViewId="0">
      <selection activeCell="D5" sqref="D5"/>
    </sheetView>
  </sheetViews>
  <sheetFormatPr baseColWidth="10" defaultRowHeight="12.75"/>
  <cols>
    <col min="1" max="1" width="5.7109375" style="76" customWidth="1"/>
    <col min="2" max="4" width="6.7109375" style="2" customWidth="1"/>
    <col min="5" max="5" width="11.42578125" style="2"/>
    <col min="6" max="6" width="17.7109375" style="2" customWidth="1"/>
    <col min="7" max="7" width="13.7109375" style="2" customWidth="1"/>
    <col min="8" max="8" width="15.7109375" style="2" customWidth="1"/>
    <col min="9" max="16384" width="11.42578125" style="2"/>
  </cols>
  <sheetData>
    <row r="1" spans="1:14" ht="18">
      <c r="A1" s="742" t="s">
        <v>37</v>
      </c>
      <c r="B1" s="742"/>
      <c r="C1" s="742"/>
      <c r="D1" s="742"/>
      <c r="E1" s="742"/>
      <c r="F1" s="742"/>
      <c r="G1" s="742"/>
      <c r="H1" s="742"/>
    </row>
    <row r="2" spans="1:14" ht="12.75" customHeight="1">
      <c r="A2" s="59"/>
      <c r="B2" s="1"/>
      <c r="C2" s="1"/>
      <c r="D2" s="1"/>
      <c r="E2" s="1"/>
      <c r="F2" s="1"/>
      <c r="G2" s="1"/>
      <c r="H2" s="1"/>
    </row>
    <row r="3" spans="1:14" ht="12.75" customHeight="1">
      <c r="A3" s="60" t="s">
        <v>38</v>
      </c>
      <c r="B3" s="61"/>
      <c r="C3" s="1"/>
      <c r="D3" s="743"/>
      <c r="E3" s="743"/>
      <c r="F3" s="743"/>
      <c r="G3" s="1"/>
      <c r="H3" s="1"/>
    </row>
    <row r="4" spans="1:14" ht="33" customHeight="1">
      <c r="A4" s="60" t="s">
        <v>2</v>
      </c>
      <c r="B4" s="61"/>
      <c r="C4" s="1"/>
      <c r="D4" s="741" t="str">
        <f>+Resumen!A3</f>
        <v>REPOSICIONES SISTEMA DE ACUEDUCTO  CORREGIMIENTO LLANO DE PALMAS,  ALCANTARILLADO SANITARIO CALLE 1  CORREGIMIENTO SAN JOSÉ DE LOS CHORROS Y  REDES ALCANTARILLADO  DEL CASCO URBANO Y SU RESPECTIVA REPOSICIÓN DE PAVIMENTO CALLE 10 ENTRE  CARRERAS 10 A 14  DEL MUNICIPIO DE RIONEGRO, DEPARTAMENTO DE SANTANDER</v>
      </c>
      <c r="E4" s="741"/>
      <c r="F4" s="741"/>
      <c r="G4" s="741"/>
      <c r="H4" s="741"/>
    </row>
    <row r="5" spans="1:14" ht="12.75" customHeight="1">
      <c r="A5" s="60" t="s">
        <v>245</v>
      </c>
      <c r="B5" s="61"/>
      <c r="C5" s="1"/>
      <c r="D5" s="62" t="str">
        <f>+Resumen!C6</f>
        <v>MUNICIPIO DE RIONEGRO</v>
      </c>
      <c r="E5" s="63"/>
      <c r="F5" s="63"/>
      <c r="G5" s="1"/>
      <c r="H5" s="64" t="s">
        <v>39</v>
      </c>
    </row>
    <row r="6" spans="1:14" ht="12.75" customHeight="1" thickBot="1">
      <c r="A6" s="65"/>
    </row>
    <row r="7" spans="1:14" ht="18" customHeight="1" thickBot="1">
      <c r="A7" s="731" t="s">
        <v>40</v>
      </c>
      <c r="B7" s="732"/>
      <c r="C7" s="732"/>
      <c r="D7" s="732"/>
      <c r="E7" s="732"/>
      <c r="F7" s="732"/>
      <c r="G7" s="732"/>
      <c r="H7" s="733"/>
    </row>
    <row r="8" spans="1:14" ht="13.5" thickBot="1">
      <c r="A8" s="199" t="s">
        <v>41</v>
      </c>
      <c r="B8" s="200" t="s">
        <v>10</v>
      </c>
      <c r="C8" s="201"/>
      <c r="D8" s="201"/>
      <c r="E8" s="201"/>
      <c r="F8" s="201"/>
      <c r="G8" s="202"/>
      <c r="H8" s="199" t="s">
        <v>42</v>
      </c>
      <c r="I8" s="203"/>
      <c r="J8" s="203"/>
      <c r="K8" s="203"/>
      <c r="L8" s="203"/>
      <c r="M8" s="203"/>
      <c r="N8" s="203"/>
    </row>
    <row r="9" spans="1:14">
      <c r="A9" s="204">
        <v>1</v>
      </c>
      <c r="B9" s="205" t="s">
        <v>43</v>
      </c>
      <c r="C9" s="205"/>
      <c r="D9" s="205"/>
      <c r="E9" s="205"/>
      <c r="F9" s="205"/>
      <c r="G9" s="205"/>
      <c r="H9" s="206">
        <v>0.09</v>
      </c>
      <c r="I9" s="203"/>
      <c r="J9" s="203"/>
      <c r="K9" s="203"/>
      <c r="L9" s="203"/>
      <c r="M9" s="203"/>
      <c r="N9" s="203"/>
    </row>
    <row r="10" spans="1:14">
      <c r="A10" s="196"/>
      <c r="B10" s="197"/>
      <c r="C10" s="197"/>
      <c r="D10" s="197"/>
      <c r="E10" s="197"/>
      <c r="F10" s="197"/>
      <c r="G10" s="197"/>
      <c r="H10" s="198"/>
      <c r="I10" s="195"/>
      <c r="J10" s="195"/>
      <c r="K10" s="195"/>
      <c r="L10" s="195"/>
      <c r="M10" s="195"/>
      <c r="N10" s="195"/>
    </row>
    <row r="11" spans="1:14">
      <c r="A11" s="207">
        <f>IF($A9=" "," ",MAX($A$9:A9)+1)</f>
        <v>2</v>
      </c>
      <c r="B11" s="266" t="s">
        <v>44</v>
      </c>
      <c r="C11" s="267"/>
      <c r="D11" s="267"/>
      <c r="E11" s="267"/>
      <c r="F11" s="267"/>
      <c r="G11" s="267"/>
      <c r="H11" s="268">
        <v>0.33</v>
      </c>
      <c r="I11" s="269"/>
      <c r="J11" s="269"/>
      <c r="K11" s="269"/>
      <c r="L11" s="269"/>
      <c r="M11" s="269"/>
      <c r="N11" s="269"/>
    </row>
    <row r="12" spans="1:14">
      <c r="A12" s="67">
        <f>IF($A11=" "," ",MAX($A$9:A11)+1)</f>
        <v>3</v>
      </c>
      <c r="B12" s="1" t="s">
        <v>45</v>
      </c>
      <c r="C12" s="1"/>
      <c r="D12" s="1"/>
      <c r="E12" s="1"/>
      <c r="F12" s="1"/>
      <c r="G12" s="1"/>
      <c r="H12" s="68">
        <v>0.1169</v>
      </c>
    </row>
    <row r="13" spans="1:14">
      <c r="A13" s="67">
        <f>IF($A12=" "," ",MAX($A$9:A12)+1)</f>
        <v>4</v>
      </c>
      <c r="B13" s="1" t="s">
        <v>46</v>
      </c>
      <c r="C13" s="1"/>
      <c r="D13" s="1"/>
      <c r="E13" s="1"/>
      <c r="F13" s="1"/>
      <c r="G13" s="1"/>
      <c r="H13" s="68">
        <v>8.3299999999999999E-2</v>
      </c>
    </row>
    <row r="14" spans="1:14">
      <c r="A14" s="67">
        <f>+A13+1</f>
        <v>5</v>
      </c>
      <c r="B14" s="1" t="s">
        <v>47</v>
      </c>
      <c r="C14" s="1"/>
      <c r="D14" s="1"/>
      <c r="E14" s="1"/>
      <c r="F14" s="1"/>
      <c r="G14" s="1"/>
      <c r="H14" s="68">
        <v>4.1700000000000001E-2</v>
      </c>
    </row>
    <row r="15" spans="1:14">
      <c r="A15" s="67">
        <f>IF($A14=" "," ",MAX($A$9:A14)+1)</f>
        <v>6</v>
      </c>
      <c r="B15" s="1" t="s">
        <v>48</v>
      </c>
      <c r="C15" s="1"/>
      <c r="D15" s="1"/>
      <c r="E15" s="1"/>
      <c r="F15" s="1"/>
      <c r="G15" s="1"/>
      <c r="H15" s="68">
        <v>8.3299999999999999E-2</v>
      </c>
    </row>
    <row r="16" spans="1:14">
      <c r="A16" s="67">
        <f>+A15+1</f>
        <v>7</v>
      </c>
      <c r="B16" s="1" t="s">
        <v>49</v>
      </c>
      <c r="C16" s="1"/>
      <c r="D16" s="1"/>
      <c r="E16" s="1"/>
      <c r="F16" s="1"/>
      <c r="G16" s="1"/>
      <c r="H16" s="68">
        <v>0.01</v>
      </c>
    </row>
    <row r="17" spans="1:8" ht="13.5" thickBot="1">
      <c r="A17" s="69">
        <f>IF($A16=" "," ",MAX($A$9:A16)+1)</f>
        <v>8</v>
      </c>
      <c r="B17" s="1" t="s">
        <v>50</v>
      </c>
      <c r="C17" s="1"/>
      <c r="D17" s="1"/>
      <c r="E17" s="1"/>
      <c r="F17" s="1"/>
      <c r="G17" s="1"/>
      <c r="H17" s="70">
        <f>SUM(H9:H16)</f>
        <v>0.75520000000000009</v>
      </c>
    </row>
    <row r="18" spans="1:8" ht="13.5" thickBot="1">
      <c r="A18" s="744" t="s">
        <v>51</v>
      </c>
      <c r="B18" s="745"/>
      <c r="C18" s="745"/>
      <c r="D18" s="745"/>
      <c r="E18" s="745"/>
      <c r="F18" s="745"/>
      <c r="G18" s="745"/>
      <c r="H18" s="746"/>
    </row>
    <row r="19" spans="1:8">
      <c r="A19" s="71">
        <f>IF($A18=" "," ",MAX($A$9:A18)+1)</f>
        <v>9</v>
      </c>
      <c r="B19" s="1" t="s">
        <v>542</v>
      </c>
      <c r="C19" s="1"/>
      <c r="D19" s="1"/>
      <c r="E19" s="1"/>
      <c r="F19" s="1"/>
      <c r="G19" s="1"/>
      <c r="H19" s="85">
        <v>589500</v>
      </c>
    </row>
    <row r="20" spans="1:8">
      <c r="A20" s="67">
        <f>IF($A19=" "," ",MAX($A$9:A19)+1)</f>
        <v>10</v>
      </c>
      <c r="B20" s="1" t="s">
        <v>541</v>
      </c>
      <c r="C20" s="1"/>
      <c r="D20" s="1"/>
      <c r="E20" s="1"/>
      <c r="F20" s="1"/>
      <c r="G20" s="1"/>
      <c r="H20" s="72">
        <f>ROUND(H19/30,0)</f>
        <v>19650</v>
      </c>
    </row>
    <row r="21" spans="1:8">
      <c r="A21" s="67">
        <f>IF($A20=" "," ",MAX($A$9:A20)+1)</f>
        <v>11</v>
      </c>
      <c r="B21" s="1" t="s">
        <v>52</v>
      </c>
      <c r="C21" s="1"/>
      <c r="D21" s="1"/>
      <c r="E21" s="1"/>
      <c r="F21" s="1"/>
      <c r="G21" s="1"/>
      <c r="H21" s="73">
        <f>1+H17</f>
        <v>1.7552000000000001</v>
      </c>
    </row>
    <row r="22" spans="1:8" ht="13.5" thickBot="1">
      <c r="A22" s="69">
        <f>IF($A21=" "," ",MAX($A$9:A21)+1)</f>
        <v>12</v>
      </c>
      <c r="B22" s="74" t="s">
        <v>53</v>
      </c>
      <c r="C22" s="74"/>
      <c r="D22" s="74"/>
      <c r="E22" s="74"/>
      <c r="F22" s="74"/>
      <c r="G22" s="74"/>
      <c r="H22" s="75">
        <f>ROUND(H21*H20,0)</f>
        <v>34490</v>
      </c>
    </row>
    <row r="23" spans="1:8" ht="13.5" thickBot="1"/>
    <row r="24" spans="1:8" ht="18" customHeight="1" thickBot="1">
      <c r="A24" s="731" t="s">
        <v>54</v>
      </c>
      <c r="B24" s="732"/>
      <c r="C24" s="732"/>
      <c r="D24" s="732"/>
      <c r="E24" s="732"/>
      <c r="F24" s="732"/>
      <c r="G24" s="732"/>
      <c r="H24" s="733"/>
    </row>
    <row r="25" spans="1:8" ht="13.5" thickBot="1">
      <c r="A25" s="734" t="s">
        <v>41</v>
      </c>
      <c r="B25" s="736" t="s">
        <v>9</v>
      </c>
      <c r="C25" s="736"/>
      <c r="D25" s="736"/>
      <c r="E25" s="737" t="s">
        <v>10</v>
      </c>
      <c r="F25" s="738"/>
      <c r="G25" s="734" t="s">
        <v>55</v>
      </c>
      <c r="H25" s="734" t="s">
        <v>56</v>
      </c>
    </row>
    <row r="26" spans="1:8" ht="13.5" thickBot="1">
      <c r="A26" s="735"/>
      <c r="B26" s="77" t="s">
        <v>57</v>
      </c>
      <c r="C26" s="77" t="s">
        <v>58</v>
      </c>
      <c r="D26" s="77" t="s">
        <v>59</v>
      </c>
      <c r="E26" s="739"/>
      <c r="F26" s="740"/>
      <c r="G26" s="735"/>
      <c r="H26" s="735"/>
    </row>
    <row r="27" spans="1:8" ht="13.5" thickBot="1">
      <c r="A27" s="78"/>
      <c r="B27" s="66" t="s">
        <v>60</v>
      </c>
      <c r="C27" s="66"/>
      <c r="D27" s="66"/>
      <c r="E27" s="66"/>
      <c r="F27" s="66"/>
      <c r="G27" s="66"/>
      <c r="H27" s="79"/>
    </row>
    <row r="28" spans="1:8">
      <c r="A28" s="67">
        <f>IF($A24=" "," ",MAX($A$9:A24)+1)</f>
        <v>13</v>
      </c>
      <c r="B28" s="67">
        <v>4</v>
      </c>
      <c r="C28" s="67">
        <v>3</v>
      </c>
      <c r="D28" s="67">
        <v>4</v>
      </c>
      <c r="E28" s="80" t="s">
        <v>61</v>
      </c>
      <c r="F28" s="81"/>
      <c r="G28" s="72">
        <f>+H22</f>
        <v>34490</v>
      </c>
      <c r="H28" s="72">
        <f>ROUND(G28/8,0)</f>
        <v>4311</v>
      </c>
    </row>
    <row r="29" spans="1:8">
      <c r="A29" s="67">
        <f>IF($A28=" "," ",MAX($A$9:A28)+1)</f>
        <v>14</v>
      </c>
      <c r="B29" s="67">
        <f>+B28</f>
        <v>4</v>
      </c>
      <c r="C29" s="67">
        <v>12</v>
      </c>
      <c r="D29" s="67">
        <f>+D28</f>
        <v>4</v>
      </c>
      <c r="E29" s="80" t="s">
        <v>62</v>
      </c>
      <c r="F29" s="81"/>
      <c r="G29" s="72">
        <f>ROUND(G28*1.4,0)</f>
        <v>48286</v>
      </c>
      <c r="H29" s="72">
        <f t="shared" ref="H29:H44" si="0">ROUND(G29/8,0)</f>
        <v>6036</v>
      </c>
    </row>
    <row r="30" spans="1:8">
      <c r="A30" s="67">
        <f>IF($A29=" "," ",MAX($A$9:A29)+1)</f>
        <v>15</v>
      </c>
      <c r="B30" s="67">
        <f t="shared" ref="B30:B39" si="1">+B29</f>
        <v>4</v>
      </c>
      <c r="C30" s="67">
        <v>10</v>
      </c>
      <c r="D30" s="67">
        <f t="shared" ref="D30:D39" si="2">+D29</f>
        <v>4</v>
      </c>
      <c r="E30" s="80" t="s">
        <v>63</v>
      </c>
      <c r="F30" s="81"/>
      <c r="G30" s="72">
        <f>ROUND(G28*1.6,0)</f>
        <v>55184</v>
      </c>
      <c r="H30" s="72">
        <f t="shared" si="0"/>
        <v>6898</v>
      </c>
    </row>
    <row r="31" spans="1:8">
      <c r="A31" s="67">
        <f>IF($A30=" "," ",MAX($A$9:A30)+1)</f>
        <v>16</v>
      </c>
      <c r="B31" s="67">
        <f t="shared" si="1"/>
        <v>4</v>
      </c>
      <c r="C31" s="67">
        <v>14</v>
      </c>
      <c r="D31" s="67">
        <f t="shared" si="2"/>
        <v>4</v>
      </c>
      <c r="E31" s="80" t="s">
        <v>64</v>
      </c>
      <c r="F31" s="81"/>
      <c r="G31" s="72">
        <f>ROUND(G28*2.5,0)</f>
        <v>86225</v>
      </c>
      <c r="H31" s="72">
        <f t="shared" si="0"/>
        <v>10778</v>
      </c>
    </row>
    <row r="32" spans="1:8">
      <c r="A32" s="67">
        <f>IF($A31=" "," ",MAX($A$9:A31)+1)</f>
        <v>17</v>
      </c>
      <c r="B32" s="67">
        <f t="shared" si="1"/>
        <v>4</v>
      </c>
      <c r="C32" s="67">
        <v>4</v>
      </c>
      <c r="D32" s="67">
        <f t="shared" si="2"/>
        <v>4</v>
      </c>
      <c r="E32" s="80" t="s">
        <v>65</v>
      </c>
      <c r="F32" s="81"/>
      <c r="G32" s="72">
        <f>ROUND(G28*1.35,0)</f>
        <v>46562</v>
      </c>
      <c r="H32" s="72">
        <f t="shared" si="0"/>
        <v>5820</v>
      </c>
    </row>
    <row r="33" spans="1:11">
      <c r="A33" s="67">
        <f>IF($A32=" "," ",MAX($A$9:A32)+1)</f>
        <v>18</v>
      </c>
      <c r="B33" s="67">
        <f t="shared" si="1"/>
        <v>4</v>
      </c>
      <c r="C33" s="67">
        <v>9</v>
      </c>
      <c r="D33" s="67">
        <f t="shared" si="2"/>
        <v>4</v>
      </c>
      <c r="E33" s="80" t="s">
        <v>237</v>
      </c>
      <c r="F33" s="81"/>
      <c r="G33" s="72">
        <f>ROUND(G28*2.3,0)</f>
        <v>79327</v>
      </c>
      <c r="H33" s="72">
        <f t="shared" si="0"/>
        <v>9916</v>
      </c>
    </row>
    <row r="34" spans="1:11">
      <c r="A34" s="67">
        <f>IF($A33=" "," ",MAX($A$9:A33)+1)</f>
        <v>19</v>
      </c>
      <c r="B34" s="67">
        <f t="shared" si="1"/>
        <v>4</v>
      </c>
      <c r="C34" s="67">
        <v>8</v>
      </c>
      <c r="D34" s="67">
        <f t="shared" si="2"/>
        <v>4</v>
      </c>
      <c r="E34" s="80" t="s">
        <v>66</v>
      </c>
      <c r="F34" s="81"/>
      <c r="G34" s="72">
        <f>ROUND(G28*2.35,0)</f>
        <v>81052</v>
      </c>
      <c r="H34" s="72">
        <f t="shared" si="0"/>
        <v>10132</v>
      </c>
    </row>
    <row r="35" spans="1:11">
      <c r="A35" s="67">
        <f>IF($A34=" "," ",MAX($A$9:A34)+1)</f>
        <v>20</v>
      </c>
      <c r="B35" s="67">
        <f t="shared" si="1"/>
        <v>4</v>
      </c>
      <c r="C35" s="67">
        <v>6</v>
      </c>
      <c r="D35" s="67">
        <f t="shared" si="2"/>
        <v>4</v>
      </c>
      <c r="E35" s="80" t="s">
        <v>36</v>
      </c>
      <c r="F35" s="81"/>
      <c r="G35" s="72">
        <f>ROUND(G28*3.8,0)</f>
        <v>131062</v>
      </c>
      <c r="H35" s="72">
        <f t="shared" si="0"/>
        <v>16383</v>
      </c>
    </row>
    <row r="36" spans="1:11">
      <c r="A36" s="67">
        <f>IF($A35=" "," ",MAX($A$9:A35)+1)</f>
        <v>21</v>
      </c>
      <c r="B36" s="67">
        <f t="shared" si="1"/>
        <v>4</v>
      </c>
      <c r="C36" s="67">
        <v>5</v>
      </c>
      <c r="D36" s="67">
        <f t="shared" si="2"/>
        <v>4</v>
      </c>
      <c r="E36" s="80" t="s">
        <v>67</v>
      </c>
      <c r="F36" s="81"/>
      <c r="G36" s="72">
        <f>ROUND(G28*1.1,0)</f>
        <v>37939</v>
      </c>
      <c r="H36" s="72">
        <f t="shared" si="0"/>
        <v>4742</v>
      </c>
    </row>
    <row r="37" spans="1:11">
      <c r="A37" s="67">
        <f>IF($A36=" "," ",MAX($A$9:A36)+1)</f>
        <v>22</v>
      </c>
      <c r="B37" s="67">
        <f t="shared" si="1"/>
        <v>4</v>
      </c>
      <c r="C37" s="67">
        <v>1</v>
      </c>
      <c r="D37" s="67">
        <f t="shared" si="2"/>
        <v>4</v>
      </c>
      <c r="E37" s="80" t="s">
        <v>68</v>
      </c>
      <c r="F37" s="81"/>
      <c r="G37" s="72">
        <f>ROUND(G28*1.2,0)</f>
        <v>41388</v>
      </c>
      <c r="H37" s="72">
        <f t="shared" si="0"/>
        <v>5174</v>
      </c>
    </row>
    <row r="38" spans="1:11">
      <c r="A38" s="67">
        <f>IF($A37=" "," ",MAX($A$9:A37)+1)</f>
        <v>23</v>
      </c>
      <c r="B38" s="67">
        <f t="shared" si="1"/>
        <v>4</v>
      </c>
      <c r="C38" s="67">
        <v>7</v>
      </c>
      <c r="D38" s="67">
        <f t="shared" si="2"/>
        <v>4</v>
      </c>
      <c r="E38" s="80" t="s">
        <v>69</v>
      </c>
      <c r="F38" s="81"/>
      <c r="G38" s="72">
        <f>+G28*1.8</f>
        <v>62082</v>
      </c>
      <c r="H38" s="72">
        <f t="shared" si="0"/>
        <v>7760</v>
      </c>
    </row>
    <row r="39" spans="1:11">
      <c r="A39" s="67">
        <f>IF($A38=" "," ",MAX($A$9:A38)+1)</f>
        <v>24</v>
      </c>
      <c r="B39" s="67">
        <f t="shared" si="1"/>
        <v>4</v>
      </c>
      <c r="C39" s="67">
        <v>2</v>
      </c>
      <c r="D39" s="67">
        <f t="shared" si="2"/>
        <v>4</v>
      </c>
      <c r="E39" s="80" t="s">
        <v>70</v>
      </c>
      <c r="F39" s="81"/>
      <c r="G39" s="72">
        <f>ROUND(G28*1.4,0)</f>
        <v>48286</v>
      </c>
      <c r="H39" s="72">
        <f t="shared" si="0"/>
        <v>6036</v>
      </c>
    </row>
    <row r="40" spans="1:11">
      <c r="A40" s="67">
        <f>IF($A39=" "," ",MAX($A$9:A39)+1)</f>
        <v>25</v>
      </c>
      <c r="B40" s="67">
        <f>+B39</f>
        <v>4</v>
      </c>
      <c r="C40" s="67">
        <v>15</v>
      </c>
      <c r="D40" s="67">
        <f>+D39</f>
        <v>4</v>
      </c>
      <c r="E40" s="80" t="s">
        <v>249</v>
      </c>
      <c r="F40" s="81"/>
      <c r="G40" s="72">
        <f>ROUND(G29*2,0)</f>
        <v>96572</v>
      </c>
      <c r="H40" s="72">
        <f t="shared" si="0"/>
        <v>12072</v>
      </c>
    </row>
    <row r="41" spans="1:11" ht="13.5" thickBot="1">
      <c r="A41" s="67">
        <f>IF($A40=" "," ",MAX($A$9:A40)+1)</f>
        <v>26</v>
      </c>
      <c r="B41" s="67">
        <f>+B40</f>
        <v>4</v>
      </c>
      <c r="C41" s="67">
        <v>16</v>
      </c>
      <c r="D41" s="67">
        <f>+D40</f>
        <v>4</v>
      </c>
      <c r="E41" s="80" t="s">
        <v>250</v>
      </c>
      <c r="F41" s="81"/>
      <c r="G41" s="72">
        <f>ROUND(G30*1.4,0)</f>
        <v>77258</v>
      </c>
      <c r="H41" s="72">
        <f t="shared" si="0"/>
        <v>9657</v>
      </c>
    </row>
    <row r="42" spans="1:11" ht="13.5" thickBot="1">
      <c r="A42" s="82"/>
      <c r="B42" s="66" t="s">
        <v>71</v>
      </c>
      <c r="C42" s="66"/>
      <c r="D42" s="66"/>
      <c r="E42" s="66"/>
      <c r="F42" s="66"/>
      <c r="G42" s="83"/>
      <c r="H42" s="84"/>
    </row>
    <row r="43" spans="1:11">
      <c r="A43" s="67">
        <f>IF($A42=" "," ",MAX($A$9:A42)+1)</f>
        <v>27</v>
      </c>
      <c r="B43" s="67">
        <f>+B39</f>
        <v>4</v>
      </c>
      <c r="C43" s="67">
        <v>13</v>
      </c>
      <c r="D43" s="67">
        <f>+D39</f>
        <v>4</v>
      </c>
      <c r="E43" s="80" t="s">
        <v>72</v>
      </c>
      <c r="F43" s="81"/>
      <c r="G43" s="72">
        <f>ROUND(G28*1.1,0)</f>
        <v>37939</v>
      </c>
      <c r="H43" s="85">
        <f t="shared" si="0"/>
        <v>4742</v>
      </c>
    </row>
    <row r="44" spans="1:11" ht="13.5" thickBot="1">
      <c r="A44" s="69">
        <f>IF($A43=" "," ",MAX($A$9:A43)+1)</f>
        <v>28</v>
      </c>
      <c r="B44" s="69">
        <f>+B43</f>
        <v>4</v>
      </c>
      <c r="C44" s="69">
        <v>11</v>
      </c>
      <c r="D44" s="69">
        <f>+D43</f>
        <v>4</v>
      </c>
      <c r="E44" s="86" t="s">
        <v>73</v>
      </c>
      <c r="F44" s="87"/>
      <c r="G44" s="75">
        <f>ROUND(G28*1.05,0)</f>
        <v>36215</v>
      </c>
      <c r="H44" s="75">
        <f t="shared" si="0"/>
        <v>4527</v>
      </c>
    </row>
    <row r="46" spans="1:11">
      <c r="A46" s="57" t="s">
        <v>34</v>
      </c>
      <c r="B46" s="58"/>
      <c r="C46" s="58"/>
      <c r="D46" s="58"/>
      <c r="E46" s="57" t="s">
        <v>35</v>
      </c>
      <c r="F46" s="57"/>
      <c r="G46" s="57"/>
      <c r="H46" s="57"/>
      <c r="I46" s="57"/>
      <c r="J46" s="57"/>
      <c r="K46" s="91"/>
    </row>
    <row r="47" spans="1:11">
      <c r="A47" s="57"/>
      <c r="B47" s="58"/>
      <c r="C47" s="58"/>
      <c r="D47" s="58"/>
      <c r="E47" s="57"/>
      <c r="F47" s="57"/>
      <c r="G47" s="57"/>
      <c r="H47" s="57"/>
      <c r="I47" s="57"/>
      <c r="J47" s="57"/>
      <c r="K47" s="91"/>
    </row>
    <row r="48" spans="1:11">
      <c r="A48" s="57"/>
      <c r="B48" s="58"/>
      <c r="C48" s="58"/>
      <c r="D48" s="58"/>
      <c r="E48" s="57"/>
      <c r="F48" s="57"/>
      <c r="G48" s="57"/>
      <c r="H48" s="57"/>
      <c r="I48" s="57"/>
      <c r="J48" s="57"/>
      <c r="K48" s="91"/>
    </row>
    <row r="49" spans="1:1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91"/>
    </row>
    <row r="50" spans="1:1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92"/>
    </row>
  </sheetData>
  <mergeCells count="11">
    <mergeCell ref="D4:H4"/>
    <mergeCell ref="A1:H1"/>
    <mergeCell ref="D3:F3"/>
    <mergeCell ref="A7:H7"/>
    <mergeCell ref="A18:H18"/>
    <mergeCell ref="A24:H24"/>
    <mergeCell ref="A25:A26"/>
    <mergeCell ref="B25:D25"/>
    <mergeCell ref="E25:F26"/>
    <mergeCell ref="G25:G26"/>
    <mergeCell ref="H25:H26"/>
  </mergeCells>
  <phoneticPr fontId="10" type="noConversion"/>
  <printOptions horizontalCentered="1" verticalCentered="1"/>
  <pageMargins left="1.2204724409448819" right="0.78740157480314965" top="0.78740157480314965" bottom="0.78740157480314965" header="0" footer="0"/>
  <pageSetup scale="96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Resumen!A28</f>
        <v>2.1</v>
      </c>
      <c r="C6" s="794"/>
      <c r="D6" s="112" t="s">
        <v>5</v>
      </c>
      <c r="E6" s="114"/>
      <c r="F6" s="115" t="str">
        <f>UPPER(VLOOKUP(B6,APUS,2,FALSE))</f>
        <v>LOCALIZACIÓN Y REPLANTEO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604" t="s">
        <v>11</v>
      </c>
      <c r="I9" s="604" t="s">
        <v>12</v>
      </c>
      <c r="J9" s="604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5"/>
      <c r="I10" s="605"/>
      <c r="J10" s="605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604" t="s">
        <v>11</v>
      </c>
      <c r="I27" s="604" t="s">
        <v>12</v>
      </c>
      <c r="J27" s="604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5"/>
      <c r="I28" s="605"/>
      <c r="J28" s="605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604" t="s">
        <v>11</v>
      </c>
      <c r="I56" s="604" t="s">
        <v>27</v>
      </c>
      <c r="J56" s="604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5"/>
      <c r="I57" s="605"/>
      <c r="J57" s="605"/>
      <c r="K57" s="605"/>
    </row>
    <row r="58" spans="1:11">
      <c r="A58" s="648" t="s">
        <v>181</v>
      </c>
      <c r="B58" s="649"/>
      <c r="C58" s="649"/>
      <c r="D58" s="649"/>
      <c r="E58" s="649"/>
      <c r="F58" s="649"/>
      <c r="G58" s="650"/>
      <c r="H58" s="121" t="str">
        <f t="shared" ref="H58:H67" si="10">IF(A58="","",VLOOKUP(A58,M.OBRA1,2,FALSE))</f>
        <v>HH</v>
      </c>
      <c r="I58" s="104">
        <v>0.02</v>
      </c>
      <c r="J58" s="229">
        <f t="shared" ref="J58:J67" si="11">IF(A58="","",VLOOKUP(A58,M.OBRA1,3,FALSE))</f>
        <v>5820</v>
      </c>
      <c r="K58" s="232">
        <f>IF(A58="","",I58*J58)</f>
        <v>116.4</v>
      </c>
    </row>
    <row r="59" spans="1:11">
      <c r="A59" s="690" t="s">
        <v>181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0.02</v>
      </c>
      <c r="J59" s="230">
        <f t="shared" si="11"/>
        <v>5820</v>
      </c>
      <c r="K59" s="227">
        <f>IF(A59="","",I59*J59)</f>
        <v>116.4</v>
      </c>
    </row>
    <row r="60" spans="1:11">
      <c r="A60" s="690" t="s">
        <v>190</v>
      </c>
      <c r="B60" s="691"/>
      <c r="C60" s="691"/>
      <c r="D60" s="691"/>
      <c r="E60" s="691"/>
      <c r="F60" s="691"/>
      <c r="G60" s="692"/>
      <c r="H60" s="103" t="str">
        <f>IF(A60="","",VLOOKUP(A60,M.OBRA1,2,FALSE))</f>
        <v>HH</v>
      </c>
      <c r="I60" s="131">
        <v>0.02</v>
      </c>
      <c r="J60" s="230">
        <f>IF(A60="","",VLOOKUP(A60,M.OBRA1,3,FALSE))</f>
        <v>10778</v>
      </c>
      <c r="K60" s="227">
        <f>IF(A60="","",I60*J60)</f>
        <v>215.56</v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448.36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2370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J56:J57"/>
    <mergeCell ref="A44:F44"/>
    <mergeCell ref="A45:F45"/>
    <mergeCell ref="A46:F46"/>
    <mergeCell ref="A47:F47"/>
    <mergeCell ref="A48:F48"/>
    <mergeCell ref="A49:F49"/>
    <mergeCell ref="A50:F50"/>
    <mergeCell ref="A51:F51"/>
    <mergeCell ref="K56:K57"/>
    <mergeCell ref="A58:G58"/>
    <mergeCell ref="A60:G60"/>
    <mergeCell ref="A61:G61"/>
    <mergeCell ref="A62:G62"/>
    <mergeCell ref="A56:G57"/>
    <mergeCell ref="H56:H57"/>
    <mergeCell ref="I56:I57"/>
    <mergeCell ref="A59:G59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11.28515625" bestFit="1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Resumen!A29</f>
        <v>2.2000000000000002</v>
      </c>
      <c r="C6" s="794"/>
      <c r="D6" s="112" t="s">
        <v>5</v>
      </c>
      <c r="E6" s="114"/>
      <c r="F6" s="115" t="str">
        <f>UPPER(VLOOKUP(B6,APUS,2,FALSE))</f>
        <v>EXCAVACION MATERIAL CONGLOMERADO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44640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Resumen!A30</f>
        <v>2.2999999999999998</v>
      </c>
      <c r="C6" s="794"/>
      <c r="D6" s="112" t="s">
        <v>5</v>
      </c>
      <c r="E6" s="114"/>
      <c r="F6" s="115" t="str">
        <f>UPPER(VLOOKUP(B6,APUS,2,FALSE))</f>
        <v>RELLENO CON MATERIAL DEL SITIO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103"/>
      <c r="I59" s="131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A67 B59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Resumen!A31</f>
        <v>2.4</v>
      </c>
      <c r="C6" s="794"/>
      <c r="D6" s="112" t="s">
        <v>5</v>
      </c>
      <c r="E6" s="114"/>
      <c r="F6" s="115" t="str">
        <f>UPPER(VLOOKUP(B6,APUS,2,FALSE))</f>
        <v>VALVULA CORTE  BRONCE 2"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490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402320</v>
      </c>
      <c r="K11" s="129">
        <f>IF(A11="","",I11*J11)</f>
        <v>402320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402320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20116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422436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422440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/>
      <c r="J29" s="217">
        <f t="shared" ref="J29:J35" si="4">IF(A29="","",VLOOKUP(A29,EQUIPOS1,3,FALSE))</f>
        <v>2500</v>
      </c>
      <c r="K29" s="129">
        <f>IF(A29="","",I29*J29)</f>
        <v>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3</v>
      </c>
      <c r="J58" s="217">
        <f t="shared" ref="J58:J67" si="11">IF(A58="","",VLOOKUP(A58,M.OBRA1,3,FALSE))</f>
        <v>6036</v>
      </c>
      <c r="K58" s="225">
        <f>IF(A58="","",I58*J58)</f>
        <v>18108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3</v>
      </c>
      <c r="J59" s="217">
        <f t="shared" si="11"/>
        <v>4311</v>
      </c>
      <c r="K59" s="225">
        <f t="shared" ref="K59:K67" si="12">IF(A59="","",I59*J59)</f>
        <v>12933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31041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31040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453730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L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Resumen!A32</f>
        <v>2.5</v>
      </c>
      <c r="C6" s="794"/>
      <c r="D6" s="112" t="s">
        <v>5</v>
      </c>
      <c r="E6" s="114"/>
      <c r="F6" s="115" t="str">
        <f>UPPER(VLOOKUP(B6,APUS,2,FALSE))</f>
        <v>TUBERIA H.G.  D=4"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648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65000</v>
      </c>
      <c r="K11" s="129">
        <f>IF(A11="","",I11*J11)</f>
        <v>65000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65000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3250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68250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68250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0.06</v>
      </c>
      <c r="H42" s="221">
        <f t="shared" ref="H42:H51" si="6">IF(A42="","",VLOOKUP(A42,TRANSPORTE1,2,FALSE))</f>
        <v>30</v>
      </c>
      <c r="I42" s="220">
        <f>G42*H42</f>
        <v>1.7999999999999998</v>
      </c>
      <c r="J42" s="217">
        <f t="shared" ref="J42:J51" si="7">IF(A42="","",VLOOKUP(A42,TRANSPORTE1,3,FALSE))</f>
        <v>105</v>
      </c>
      <c r="K42" s="225">
        <f>IF(A42="","",I42*J42)</f>
        <v>188.99999999999997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2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2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2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2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188.99999999999997</v>
      </c>
    </row>
    <row r="53" spans="1:12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190</v>
      </c>
    </row>
    <row r="54" spans="1:12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2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2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2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2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1.25</v>
      </c>
      <c r="J58" s="217">
        <f t="shared" ref="J58:J67" si="11">IF(A58="","",VLOOKUP(A58,M.OBRA1,3,FALSE))</f>
        <v>6036</v>
      </c>
      <c r="K58" s="225">
        <f>IF(A58="","",I58*J58)</f>
        <v>7545</v>
      </c>
      <c r="L58" s="359"/>
    </row>
    <row r="59" spans="1:12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1.25</v>
      </c>
      <c r="J59" s="217">
        <f t="shared" si="11"/>
        <v>4311</v>
      </c>
      <c r="K59" s="225">
        <f t="shared" ref="K59:K67" si="12">IF(A59="","",I59*J59)</f>
        <v>5388.75</v>
      </c>
    </row>
    <row r="60" spans="1:12">
      <c r="A60" s="690" t="s">
        <v>180</v>
      </c>
      <c r="B60" s="691"/>
      <c r="C60" s="691"/>
      <c r="D60" s="691"/>
      <c r="E60" s="691"/>
      <c r="F60" s="691"/>
      <c r="G60" s="692"/>
      <c r="H60" s="103" t="str">
        <f t="shared" si="10"/>
        <v>HH</v>
      </c>
      <c r="I60" s="131">
        <f>+I59</f>
        <v>1.25</v>
      </c>
      <c r="J60" s="217">
        <f t="shared" si="11"/>
        <v>4311</v>
      </c>
      <c r="K60" s="225">
        <f t="shared" si="12"/>
        <v>5388.75</v>
      </c>
    </row>
    <row r="61" spans="1:12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2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2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2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18322.5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18320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90010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9" scale="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Resumen!A37</f>
        <v>3.1</v>
      </c>
      <c r="C6" s="794"/>
      <c r="D6" s="112" t="s">
        <v>5</v>
      </c>
      <c r="E6" s="114"/>
      <c r="F6" s="115" t="str">
        <f>UPPER(VLOOKUP(B6,APUS,2,FALSE))</f>
        <v>LOCALIZACIÓN Y REPLANTEO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121" t="str">
        <f t="shared" ref="H58:H67" si="10">IF(A58="","",VLOOKUP(A58,M.OBRA1,2,FALSE))</f>
        <v>HH</v>
      </c>
      <c r="I58" s="104">
        <v>0.03</v>
      </c>
      <c r="J58" s="229">
        <f t="shared" ref="J58:J67" si="11">IF(A58="","",VLOOKUP(A58,M.OBRA1,3,FALSE))</f>
        <v>5820</v>
      </c>
      <c r="K58" s="232">
        <f>IF(A58="","",I58*J58)</f>
        <v>174.6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103" t="str">
        <f t="shared" si="10"/>
        <v>HH</v>
      </c>
      <c r="I59" s="131">
        <f>+I58</f>
        <v>0.03</v>
      </c>
      <c r="J59" s="230">
        <f t="shared" si="11"/>
        <v>5820</v>
      </c>
      <c r="K59" s="227">
        <f>IF(A59="","",I59*J59)</f>
        <v>174.6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103" t="str">
        <f>IF(A60="","",VLOOKUP(A60,M.OBRA1,2,FALSE))</f>
        <v>HH</v>
      </c>
      <c r="I60" s="131">
        <f>+I59</f>
        <v>0.03</v>
      </c>
      <c r="J60" s="230">
        <f>IF(A60="","",VLOOKUP(A60,M.OBRA1,3,FALSE))</f>
        <v>10778</v>
      </c>
      <c r="K60" s="227">
        <f>IF(A60="","",I60*J60)</f>
        <v>323.33999999999997</v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672.54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2590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Resumen!A38</f>
        <v>3.2</v>
      </c>
      <c r="C6" s="794"/>
      <c r="D6" s="112" t="s">
        <v>5</v>
      </c>
      <c r="E6" s="114"/>
      <c r="F6" s="115" t="str">
        <f>UPPER(VLOOKUP(B6,APUS,2,FALSE))</f>
        <v>EXCAVACION DE MATERIAL EN ROCA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8.3000000000000007</v>
      </c>
      <c r="J58" s="217">
        <f t="shared" ref="J58:J67" si="11">IF(A58="","",VLOOKUP(A58,M.OBRA1,3,FALSE))</f>
        <v>6036</v>
      </c>
      <c r="K58" s="225">
        <f>IF(A58="","",I58*J58)</f>
        <v>50098.8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8.3000000000000007</v>
      </c>
      <c r="J59" s="217">
        <f t="shared" si="11"/>
        <v>4311</v>
      </c>
      <c r="K59" s="225">
        <f t="shared" ref="K59:K67" si="12">IF(A59="","",I59*J59)</f>
        <v>35781.300000000003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85880.1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85880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89130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K160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Resumen!A39</f>
        <v>3.3</v>
      </c>
      <c r="C6" s="794"/>
      <c r="D6" s="112" t="s">
        <v>5</v>
      </c>
      <c r="E6" s="114"/>
      <c r="F6" s="115" t="str">
        <f>UPPER(VLOOKUP(B6,APUS,2,FALSE))</f>
        <v>EXCAVACION MATERIAL CONGLOMERADO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44640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156" spans="1:1">
      <c r="A156">
        <f>A155+1</f>
        <v>1</v>
      </c>
    </row>
    <row r="160" spans="1:1">
      <c r="A160">
        <f>A157+1</f>
        <v>1</v>
      </c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Resumen!A40</f>
        <v>3.4</v>
      </c>
      <c r="C6" s="794"/>
      <c r="D6" s="112" t="s">
        <v>5</v>
      </c>
      <c r="E6" s="114"/>
      <c r="F6" s="115" t="str">
        <f>UPPER(VLOOKUP(B6,APUS,2,FALSE))</f>
        <v>SOLADO DE LIMPIEZA CONCRETO 2500 PSI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04">
        <v>0.05</v>
      </c>
      <c r="J11" s="217">
        <f>IF(A11="","",VLOOKUP(A11,MATERIALES1,3,FALSE))</f>
        <v>484481</v>
      </c>
      <c r="K11" s="129">
        <f>IF(A11="","",I11*J11)</f>
        <v>24224.050000000003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0">IF(A12="","",VLOOKUP(A12,MATERIALES1,2,FALSE))</f>
        <v/>
      </c>
      <c r="I12" s="131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24224.050000000003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1211.2025000000001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25435.252500000002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25440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0.16</v>
      </c>
      <c r="J29" s="217">
        <f t="shared" ref="J29:J35" si="4">IF(A29="","",VLOOKUP(A29,EQUIPOS1,3,FALSE))</f>
        <v>2500</v>
      </c>
      <c r="K29" s="129">
        <f>IF(A29="","",I29*J29)</f>
        <v>400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131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5">IF(A43="","",VLOOKUP(A43,TRANSPORTE1,2,FALSE))</f>
        <v/>
      </c>
      <c r="I43" s="220" t="str">
        <f t="shared" ref="I43:I51" si="6">IF(A43="","",H43*G43)</f>
        <v/>
      </c>
      <c r="J43" s="217" t="str">
        <f t="shared" ref="J43:J51" si="7">IF(A43="","",VLOOKUP(A43,TRANSPORTE1,3,FALSE))</f>
        <v/>
      </c>
      <c r="K43" s="225" t="str">
        <f t="shared" ref="K43:K51" si="8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5"/>
        <v/>
      </c>
      <c r="I44" s="220" t="str">
        <f t="shared" si="6"/>
        <v/>
      </c>
      <c r="J44" s="217" t="str">
        <f t="shared" si="7"/>
        <v/>
      </c>
      <c r="K44" s="225" t="str">
        <f t="shared" si="8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5"/>
        <v/>
      </c>
      <c r="I45" s="220" t="str">
        <f t="shared" si="6"/>
        <v/>
      </c>
      <c r="J45" s="217" t="str">
        <f t="shared" si="7"/>
        <v/>
      </c>
      <c r="K45" s="225" t="str">
        <f t="shared" si="8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5"/>
        <v/>
      </c>
      <c r="I46" s="220" t="str">
        <f t="shared" si="6"/>
        <v/>
      </c>
      <c r="J46" s="217" t="str">
        <f t="shared" si="7"/>
        <v/>
      </c>
      <c r="K46" s="225" t="str">
        <f t="shared" si="8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5"/>
        <v/>
      </c>
      <c r="I47" s="220" t="str">
        <f t="shared" si="6"/>
        <v/>
      </c>
      <c r="J47" s="217" t="str">
        <f t="shared" si="7"/>
        <v/>
      </c>
      <c r="K47" s="225" t="str">
        <f t="shared" si="8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5"/>
        <v/>
      </c>
      <c r="I48" s="220" t="str">
        <f t="shared" si="6"/>
        <v/>
      </c>
      <c r="J48" s="217" t="str">
        <f t="shared" si="7"/>
        <v/>
      </c>
      <c r="K48" s="225" t="str">
        <f t="shared" si="8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5"/>
        <v/>
      </c>
      <c r="I49" s="220" t="str">
        <f t="shared" si="6"/>
        <v/>
      </c>
      <c r="J49" s="217" t="str">
        <f t="shared" si="7"/>
        <v/>
      </c>
      <c r="K49" s="225" t="str">
        <f t="shared" si="8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5"/>
        <v/>
      </c>
      <c r="I50" s="220" t="str">
        <f t="shared" si="6"/>
        <v/>
      </c>
      <c r="J50" s="217" t="str">
        <f t="shared" si="7"/>
        <v/>
      </c>
      <c r="K50" s="225" t="str">
        <f t="shared" si="8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5"/>
        <v/>
      </c>
      <c r="I51" s="220" t="str">
        <f t="shared" si="6"/>
        <v/>
      </c>
      <c r="J51" s="217" t="str">
        <f t="shared" si="7"/>
        <v/>
      </c>
      <c r="K51" s="225" t="str">
        <f t="shared" si="8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9">IF(A58="","",VLOOKUP(A58,M.OBRA1,2,FALSE))</f>
        <v>HH</v>
      </c>
      <c r="I58" s="131">
        <v>0.5</v>
      </c>
      <c r="J58" s="217">
        <f t="shared" ref="J58:J67" si="10">IF(A58="","",VLOOKUP(A58,M.OBRA1,3,FALSE))</f>
        <v>6036</v>
      </c>
      <c r="K58" s="225">
        <f>IF(A58="","",I58*J58)</f>
        <v>3018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9"/>
        <v>HH</v>
      </c>
      <c r="I59" s="131">
        <f>+I58</f>
        <v>0.5</v>
      </c>
      <c r="J59" s="217">
        <f t="shared" si="10"/>
        <v>4311</v>
      </c>
      <c r="K59" s="225">
        <f t="shared" ref="K59:K67" si="11">IF(A59="","",I59*J59)</f>
        <v>2155.5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9"/>
        <v/>
      </c>
      <c r="I60" s="131"/>
      <c r="J60" s="217" t="str">
        <f t="shared" si="10"/>
        <v/>
      </c>
      <c r="K60" s="225" t="str">
        <f t="shared" si="11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9"/>
        <v/>
      </c>
      <c r="I61" s="131"/>
      <c r="J61" s="217" t="str">
        <f t="shared" si="10"/>
        <v/>
      </c>
      <c r="K61" s="225" t="str">
        <f t="shared" si="11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9"/>
        <v/>
      </c>
      <c r="I62" s="131"/>
      <c r="J62" s="217" t="str">
        <f t="shared" si="10"/>
        <v/>
      </c>
      <c r="K62" s="225" t="str">
        <f t="shared" si="11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9"/>
        <v/>
      </c>
      <c r="I63" s="131"/>
      <c r="J63" s="217" t="str">
        <f>IF(A63="","",VLOOKUP(A63,M.OBRA1,3,FALSE))</f>
        <v/>
      </c>
      <c r="K63" s="225" t="str">
        <f t="shared" si="11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9"/>
        <v/>
      </c>
      <c r="I64" s="131"/>
      <c r="J64" s="217" t="str">
        <f t="shared" si="10"/>
        <v/>
      </c>
      <c r="K64" s="225" t="str">
        <f t="shared" si="11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9"/>
        <v/>
      </c>
      <c r="I65" s="131"/>
      <c r="J65" s="217" t="str">
        <f t="shared" si="10"/>
        <v/>
      </c>
      <c r="K65" s="225" t="str">
        <f t="shared" si="11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9"/>
        <v/>
      </c>
      <c r="I66" s="131"/>
      <c r="J66" s="217" t="str">
        <f t="shared" si="10"/>
        <v/>
      </c>
      <c r="K66" s="225" t="str">
        <f t="shared" si="11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9"/>
        <v/>
      </c>
      <c r="I67" s="127"/>
      <c r="J67" s="219" t="str">
        <f t="shared" si="10"/>
        <v/>
      </c>
      <c r="K67" s="226" t="str">
        <f t="shared" si="11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5173.5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31010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Resumen!A41</f>
        <v>3.5</v>
      </c>
      <c r="C6" s="794"/>
      <c r="D6" s="112" t="s">
        <v>5</v>
      </c>
      <c r="E6" s="114"/>
      <c r="F6" s="115" t="str">
        <f>UPPER(VLOOKUP(B6,APUS,2,FALSE))</f>
        <v>CONCRETO 3000 PSI IMPERMEABILIZADO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1</v>
      </c>
      <c r="J11" s="217">
        <f>IF(A11="","",VLOOKUP(A11,MATERIALES1,3,FALSE))</f>
        <v>508221</v>
      </c>
      <c r="K11" s="129">
        <f>I11*J11</f>
        <v>508221</v>
      </c>
    </row>
    <row r="12" spans="1:11">
      <c r="A12" s="699" t="s">
        <v>388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6</v>
      </c>
      <c r="J12" s="218">
        <f t="shared" ref="J12:J20" si="1">IF(A12="","",VLOOKUP(A12,MATERIALES1,3,FALSE))</f>
        <v>8000</v>
      </c>
      <c r="K12" s="129">
        <f>I12*J12</f>
        <v>48000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556221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27811.050000000003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584032.05000000005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584030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</row>
    <row r="30" spans="1:11">
      <c r="A30" s="690" t="s">
        <v>78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0.1</v>
      </c>
      <c r="J30" s="217">
        <f t="shared" si="4"/>
        <v>12000</v>
      </c>
      <c r="K30" s="129">
        <f t="shared" ref="K30:K35" si="5">IF(A30="","",I30*J30)</f>
        <v>1200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0.02</v>
      </c>
      <c r="J31" s="217">
        <f t="shared" si="4"/>
        <v>54000</v>
      </c>
      <c r="K31" s="129">
        <f t="shared" si="5"/>
        <v>1080</v>
      </c>
    </row>
    <row r="32" spans="1:11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3992.5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3990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20</v>
      </c>
      <c r="J58" s="217">
        <f t="shared" ref="J58:J67" si="11">IF(A58="","",VLOOKUP(A58,M.OBRA1,3,FALSE))</f>
        <v>6036</v>
      </c>
      <c r="K58" s="225">
        <f>IF(A58="","",I58*J58)</f>
        <v>120720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20</v>
      </c>
      <c r="J59" s="217">
        <f t="shared" si="11"/>
        <v>4311</v>
      </c>
      <c r="K59" s="225">
        <f t="shared" ref="K59:K67" si="12">IF(A59="","",I59*J59)</f>
        <v>86220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794960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O41"/>
  <sheetViews>
    <sheetView view="pageBreakPreview" zoomScale="110" zoomScaleNormal="100" zoomScaleSheetLayoutView="110" workbookViewId="0">
      <selection activeCell="P21" sqref="P21"/>
    </sheetView>
  </sheetViews>
  <sheetFormatPr baseColWidth="10" defaultRowHeight="12.75"/>
  <cols>
    <col min="12" max="12" width="11.85546875" bestFit="1" customWidth="1"/>
    <col min="14" max="14" width="11.85546875" bestFit="1" customWidth="1"/>
  </cols>
  <sheetData>
    <row r="1" spans="1:11" ht="18">
      <c r="A1" s="760" t="s">
        <v>195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</row>
    <row r="2" spans="1:11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243"/>
    </row>
    <row r="3" spans="1:11">
      <c r="A3" s="244" t="s">
        <v>38</v>
      </c>
      <c r="B3" s="245"/>
      <c r="C3" s="761">
        <v>2013</v>
      </c>
      <c r="D3" s="761"/>
      <c r="E3" s="761"/>
      <c r="F3" s="243"/>
      <c r="G3" s="243"/>
      <c r="H3" s="243"/>
      <c r="I3" s="246"/>
      <c r="J3" s="243"/>
      <c r="K3" s="243"/>
    </row>
    <row r="4" spans="1:11" ht="12.75" customHeight="1">
      <c r="A4" s="244" t="s">
        <v>2</v>
      </c>
      <c r="B4" s="245"/>
      <c r="C4" s="762" t="str">
        <f>+Resumen!A3</f>
        <v>REPOSICIONES SISTEMA DE ACUEDUCTO  CORREGIMIENTO LLANO DE PALMAS,  ALCANTARILLADO SANITARIO CALLE 1  CORREGIMIENTO SAN JOSÉ DE LOS CHORROS Y  REDES ALCANTARILLADO  DEL CASCO URBANO Y SU RESPECTIVA REPOSICIÓN DE PAVIMENTO CALLE 10 ENTRE  CARRERAS 10 A 14  DEL MUNICIPIO DE RIONEGRO, DEPARTAMENTO DE SANTANDER</v>
      </c>
      <c r="D4" s="762"/>
      <c r="E4" s="762"/>
      <c r="F4" s="762"/>
      <c r="G4" s="762"/>
      <c r="H4" s="762"/>
      <c r="I4" s="762"/>
      <c r="J4" s="762"/>
      <c r="K4" s="762"/>
    </row>
    <row r="5" spans="1:11">
      <c r="A5" s="244"/>
      <c r="B5" s="245"/>
      <c r="C5" s="762"/>
      <c r="D5" s="762"/>
      <c r="E5" s="762"/>
      <c r="F5" s="762"/>
      <c r="G5" s="762"/>
      <c r="H5" s="762"/>
      <c r="I5" s="762"/>
      <c r="J5" s="762"/>
      <c r="K5" s="762"/>
    </row>
    <row r="6" spans="1:11">
      <c r="A6" s="244" t="s">
        <v>332</v>
      </c>
      <c r="B6" s="245"/>
      <c r="C6" s="247" t="s">
        <v>599</v>
      </c>
      <c r="D6" s="248"/>
      <c r="E6" s="248"/>
      <c r="F6" s="243"/>
      <c r="G6" s="107"/>
      <c r="H6" s="243"/>
      <c r="I6" s="249"/>
      <c r="J6" s="243"/>
      <c r="K6" s="250" t="s">
        <v>196</v>
      </c>
    </row>
    <row r="7" spans="1:11" ht="13.5" thickBot="1">
      <c r="A7" s="251"/>
      <c r="B7" s="243"/>
      <c r="C7" s="243"/>
      <c r="D7" s="243"/>
      <c r="E7" s="243"/>
      <c r="F7" s="243"/>
      <c r="G7" s="249"/>
      <c r="H7" s="243"/>
      <c r="I7" s="249"/>
      <c r="J7" s="243"/>
      <c r="K7" s="243"/>
    </row>
    <row r="8" spans="1:11" ht="13.5" thickBot="1">
      <c r="A8" s="750" t="s">
        <v>197</v>
      </c>
      <c r="B8" s="751"/>
      <c r="C8" s="751"/>
      <c r="D8" s="751"/>
      <c r="E8" s="751"/>
      <c r="F8" s="751"/>
      <c r="G8" s="751"/>
      <c r="H8" s="751"/>
      <c r="I8" s="751"/>
      <c r="J8" s="751"/>
      <c r="K8" s="752"/>
    </row>
    <row r="9" spans="1:11">
      <c r="A9" s="763" t="s">
        <v>8</v>
      </c>
      <c r="B9" s="765" t="s">
        <v>10</v>
      </c>
      <c r="C9" s="766"/>
      <c r="D9" s="766"/>
      <c r="E9" s="766"/>
      <c r="F9" s="766"/>
      <c r="G9" s="766"/>
      <c r="H9" s="766"/>
      <c r="I9" s="767"/>
      <c r="J9" s="771" t="s">
        <v>3</v>
      </c>
      <c r="K9" s="252" t="s">
        <v>198</v>
      </c>
    </row>
    <row r="10" spans="1:11" ht="13.5" thickBot="1">
      <c r="A10" s="764"/>
      <c r="B10" s="768"/>
      <c r="C10" s="769"/>
      <c r="D10" s="769"/>
      <c r="E10" s="769"/>
      <c r="F10" s="769"/>
      <c r="G10" s="769"/>
      <c r="H10" s="769"/>
      <c r="I10" s="770"/>
      <c r="J10" s="772"/>
      <c r="K10" s="253"/>
    </row>
    <row r="11" spans="1:11">
      <c r="A11" s="237">
        <v>38</v>
      </c>
      <c r="B11" s="773" t="s">
        <v>104</v>
      </c>
      <c r="C11" s="774"/>
      <c r="D11" s="774"/>
      <c r="E11" s="774"/>
      <c r="F11" s="774"/>
      <c r="G11" s="774"/>
      <c r="H11" s="774"/>
      <c r="I11" s="775"/>
      <c r="J11" s="241" t="s">
        <v>91</v>
      </c>
      <c r="K11" s="234">
        <v>550</v>
      </c>
    </row>
    <row r="12" spans="1:11">
      <c r="A12" s="237">
        <v>30</v>
      </c>
      <c r="B12" s="757" t="s">
        <v>100</v>
      </c>
      <c r="C12" s="758"/>
      <c r="D12" s="758"/>
      <c r="E12" s="758"/>
      <c r="F12" s="758"/>
      <c r="G12" s="758"/>
      <c r="H12" s="758"/>
      <c r="I12" s="759"/>
      <c r="J12" s="237" t="s">
        <v>99</v>
      </c>
      <c r="K12" s="234">
        <v>68000</v>
      </c>
    </row>
    <row r="13" spans="1:11">
      <c r="A13" s="237">
        <v>118</v>
      </c>
      <c r="B13" s="757" t="s">
        <v>129</v>
      </c>
      <c r="C13" s="758"/>
      <c r="D13" s="758"/>
      <c r="E13" s="758"/>
      <c r="F13" s="758"/>
      <c r="G13" s="758"/>
      <c r="H13" s="758"/>
      <c r="I13" s="759"/>
      <c r="J13" s="237" t="s">
        <v>91</v>
      </c>
      <c r="K13" s="234">
        <v>2670</v>
      </c>
    </row>
    <row r="14" spans="1:11">
      <c r="A14" s="237">
        <v>154</v>
      </c>
      <c r="B14" s="757" t="s">
        <v>134</v>
      </c>
      <c r="C14" s="758"/>
      <c r="D14" s="758"/>
      <c r="E14" s="758"/>
      <c r="F14" s="758"/>
      <c r="G14" s="758"/>
      <c r="H14" s="758"/>
      <c r="I14" s="759"/>
      <c r="J14" s="237" t="s">
        <v>99</v>
      </c>
      <c r="K14" s="234">
        <v>95000</v>
      </c>
    </row>
    <row r="15" spans="1:11">
      <c r="A15" s="237">
        <v>55</v>
      </c>
      <c r="B15" s="757" t="s">
        <v>388</v>
      </c>
      <c r="C15" s="758"/>
      <c r="D15" s="758"/>
      <c r="E15" s="758"/>
      <c r="F15" s="758"/>
      <c r="G15" s="758"/>
      <c r="H15" s="758"/>
      <c r="I15" s="759"/>
      <c r="J15" s="237" t="s">
        <v>91</v>
      </c>
      <c r="K15" s="234">
        <v>8000</v>
      </c>
    </row>
    <row r="16" spans="1:11">
      <c r="A16" s="237">
        <v>26</v>
      </c>
      <c r="B16" s="757" t="s">
        <v>95</v>
      </c>
      <c r="C16" s="758"/>
      <c r="D16" s="758"/>
      <c r="E16" s="758"/>
      <c r="F16" s="758"/>
      <c r="G16" s="758"/>
      <c r="H16" s="758"/>
      <c r="I16" s="759"/>
      <c r="J16" s="237" t="s">
        <v>96</v>
      </c>
      <c r="K16" s="234">
        <v>12</v>
      </c>
    </row>
    <row r="17" spans="1:15" ht="13.5" thickBot="1">
      <c r="A17" s="242">
        <v>101</v>
      </c>
      <c r="B17" s="747" t="s">
        <v>121</v>
      </c>
      <c r="C17" s="748"/>
      <c r="D17" s="748"/>
      <c r="E17" s="748"/>
      <c r="F17" s="748"/>
      <c r="G17" s="748"/>
      <c r="H17" s="748"/>
      <c r="I17" s="749"/>
      <c r="J17" s="242" t="s">
        <v>99</v>
      </c>
      <c r="K17" s="235">
        <v>55000</v>
      </c>
    </row>
    <row r="18" spans="1:15" ht="13.5" thickBot="1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</row>
    <row r="19" spans="1:15" ht="13.5" thickBot="1">
      <c r="A19" s="750" t="s">
        <v>199</v>
      </c>
      <c r="B19" s="751"/>
      <c r="C19" s="751"/>
      <c r="D19" s="751"/>
      <c r="E19" s="751"/>
      <c r="F19" s="751"/>
      <c r="G19" s="751"/>
      <c r="H19" s="751"/>
      <c r="I19" s="751"/>
      <c r="J19" s="751"/>
      <c r="K19" s="752"/>
    </row>
    <row r="20" spans="1:15" ht="13.5" thickBot="1">
      <c r="A20" s="255" t="s">
        <v>200</v>
      </c>
      <c r="B20" s="255" t="s">
        <v>201</v>
      </c>
      <c r="C20" s="753" t="s">
        <v>202</v>
      </c>
      <c r="D20" s="753"/>
      <c r="E20" s="753"/>
      <c r="F20" s="753"/>
      <c r="G20" s="753"/>
      <c r="H20" s="255" t="s">
        <v>198</v>
      </c>
      <c r="I20" s="255" t="s">
        <v>203</v>
      </c>
      <c r="J20" s="255" t="s">
        <v>204</v>
      </c>
      <c r="K20" s="255" t="s">
        <v>198</v>
      </c>
    </row>
    <row r="21" spans="1:15">
      <c r="A21" s="256" t="s">
        <v>205</v>
      </c>
      <c r="B21" s="256" t="s">
        <v>206</v>
      </c>
      <c r="C21" s="256" t="s">
        <v>207</v>
      </c>
      <c r="D21" s="256" t="s">
        <v>208</v>
      </c>
      <c r="E21" s="256" t="s">
        <v>209</v>
      </c>
      <c r="F21" s="256" t="s">
        <v>95</v>
      </c>
      <c r="G21" s="256" t="s">
        <v>210</v>
      </c>
      <c r="H21" s="256" t="s">
        <v>211</v>
      </c>
      <c r="I21" s="256" t="s">
        <v>212</v>
      </c>
      <c r="J21" s="256"/>
      <c r="K21" s="256" t="s">
        <v>213</v>
      </c>
    </row>
    <row r="22" spans="1:15" ht="13.5" thickBot="1">
      <c r="A22" s="257"/>
      <c r="B22" s="257"/>
      <c r="C22" s="242" t="s">
        <v>91</v>
      </c>
      <c r="D22" s="242" t="s">
        <v>99</v>
      </c>
      <c r="E22" s="242" t="s">
        <v>99</v>
      </c>
      <c r="F22" s="242" t="s">
        <v>96</v>
      </c>
      <c r="G22" s="242" t="s">
        <v>194</v>
      </c>
      <c r="H22" s="257" t="s">
        <v>214</v>
      </c>
      <c r="I22" s="257"/>
      <c r="J22" s="257"/>
      <c r="K22" s="257"/>
    </row>
    <row r="23" spans="1:15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258"/>
    </row>
    <row r="24" spans="1:15">
      <c r="A24" s="236" t="s">
        <v>215</v>
      </c>
      <c r="B24" s="237">
        <v>3500</v>
      </c>
      <c r="C24" s="237">
        <v>420</v>
      </c>
      <c r="D24" s="237">
        <v>0.67</v>
      </c>
      <c r="E24" s="237">
        <v>0.67</v>
      </c>
      <c r="F24" s="237">
        <v>250</v>
      </c>
      <c r="G24" s="237">
        <v>5</v>
      </c>
      <c r="H24" s="239">
        <f>(Salarios!H29+4*Salarios!H28)*2.5</f>
        <v>58200</v>
      </c>
      <c r="I24" s="239">
        <f>Lista!D15*4</f>
        <v>10000</v>
      </c>
      <c r="J24" s="239">
        <f>Lista!D29/8*4</f>
        <v>111854</v>
      </c>
      <c r="K24" s="240">
        <f>ROUND(J24+I24+H24+((C24*$K$11+D24*$K$12+E24*$K$14+F24*$K$16)*(1+(G24/100))),0)</f>
        <v>540425</v>
      </c>
      <c r="M24" s="362"/>
    </row>
    <row r="25" spans="1:15">
      <c r="A25" s="236" t="s">
        <v>216</v>
      </c>
      <c r="B25" s="237">
        <v>3000</v>
      </c>
      <c r="C25" s="237">
        <v>350</v>
      </c>
      <c r="D25" s="237">
        <v>0.56000000000000005</v>
      </c>
      <c r="E25" s="237">
        <v>0.84</v>
      </c>
      <c r="F25" s="237">
        <v>180</v>
      </c>
      <c r="G25" s="237">
        <v>5</v>
      </c>
      <c r="H25" s="239">
        <f t="shared" ref="H25:J31" si="0">+H24</f>
        <v>58200</v>
      </c>
      <c r="I25" s="239">
        <f t="shared" si="0"/>
        <v>10000</v>
      </c>
      <c r="J25" s="239">
        <f t="shared" si="0"/>
        <v>111854</v>
      </c>
      <c r="K25" s="240">
        <f>ROUND(J25+I25+H25+((C25*$K$11+D25*$K$12+E25*$K$14+F25*$K$16)*(1+(G25/100))),0)</f>
        <v>508221</v>
      </c>
    </row>
    <row r="26" spans="1:15">
      <c r="A26" s="236" t="s">
        <v>217</v>
      </c>
      <c r="B26" s="237">
        <v>2500</v>
      </c>
      <c r="C26" s="237">
        <v>300</v>
      </c>
      <c r="D26" s="237">
        <v>0.48</v>
      </c>
      <c r="E26" s="237">
        <v>0.95</v>
      </c>
      <c r="F26" s="237">
        <v>170</v>
      </c>
      <c r="G26" s="237">
        <v>5</v>
      </c>
      <c r="H26" s="239">
        <f t="shared" si="0"/>
        <v>58200</v>
      </c>
      <c r="I26" s="239">
        <f t="shared" si="0"/>
        <v>10000</v>
      </c>
      <c r="J26" s="239">
        <f t="shared" si="0"/>
        <v>111854</v>
      </c>
      <c r="K26" s="240">
        <f>ROUND(J26+I26+H26+((C26*$K$11+D26*$K$12+E26*$K$14+F26*$K$16)*(1+(G26/100))),0)</f>
        <v>484481</v>
      </c>
    </row>
    <row r="27" spans="1:15">
      <c r="A27" s="236" t="s">
        <v>218</v>
      </c>
      <c r="B27" s="237">
        <v>2000</v>
      </c>
      <c r="C27" s="237">
        <v>260</v>
      </c>
      <c r="D27" s="237">
        <v>0.63</v>
      </c>
      <c r="E27" s="237">
        <v>0.84</v>
      </c>
      <c r="F27" s="237">
        <v>170</v>
      </c>
      <c r="G27" s="237">
        <v>5</v>
      </c>
      <c r="H27" s="239">
        <f t="shared" si="0"/>
        <v>58200</v>
      </c>
      <c r="I27" s="239">
        <f t="shared" si="0"/>
        <v>10000</v>
      </c>
      <c r="J27" s="239">
        <f t="shared" si="0"/>
        <v>111854</v>
      </c>
      <c r="K27" s="240">
        <f>ROUND(J27+I27+H27+((C27*$K$11+D27*$K$12+E27*$K$14+F27*$K$16)*(1+(G27/100))),0)</f>
        <v>461118</v>
      </c>
    </row>
    <row r="28" spans="1:15">
      <c r="A28" s="236" t="s">
        <v>219</v>
      </c>
      <c r="B28" s="237">
        <v>1500</v>
      </c>
      <c r="C28" s="237">
        <v>210</v>
      </c>
      <c r="D28" s="237">
        <v>0.5</v>
      </c>
      <c r="E28" s="238">
        <v>1</v>
      </c>
      <c r="F28" s="237">
        <v>160</v>
      </c>
      <c r="G28" s="237">
        <v>5</v>
      </c>
      <c r="H28" s="239">
        <f>+H25</f>
        <v>58200</v>
      </c>
      <c r="I28" s="239">
        <f t="shared" si="0"/>
        <v>10000</v>
      </c>
      <c r="J28" s="239">
        <f>+J25</f>
        <v>111854</v>
      </c>
      <c r="K28" s="240">
        <f>ROUND(J28+I28+H28+((C28*$K$11+D28*$K$12+E28*$K$14+F28*$K$16)*(1+(G28/100))),0)</f>
        <v>438795</v>
      </c>
    </row>
    <row r="29" spans="1:15">
      <c r="A29" s="236" t="s">
        <v>220</v>
      </c>
      <c r="B29" s="237">
        <v>3000</v>
      </c>
      <c r="C29" s="237">
        <v>350</v>
      </c>
      <c r="D29" s="237">
        <v>0.56000000000000005</v>
      </c>
      <c r="E29" s="237">
        <v>0.84</v>
      </c>
      <c r="F29" s="237">
        <v>180</v>
      </c>
      <c r="G29" s="237">
        <f>+G28</f>
        <v>5</v>
      </c>
      <c r="H29" s="239">
        <f>+H26</f>
        <v>58200</v>
      </c>
      <c r="I29" s="239">
        <f t="shared" si="0"/>
        <v>10000</v>
      </c>
      <c r="J29" s="239">
        <f>+J26</f>
        <v>111854</v>
      </c>
      <c r="K29" s="240">
        <f>ROUND(J29+I29+H29+((C29*$K$11+D29*$K$12+E29*$K$14+F29*$K$16)*(1+(G29/100)))+K15*1.75,0)</f>
        <v>522221</v>
      </c>
    </row>
    <row r="30" spans="1:15">
      <c r="A30" s="236" t="s">
        <v>221</v>
      </c>
      <c r="B30" s="237">
        <v>2500</v>
      </c>
      <c r="C30" s="237">
        <v>300</v>
      </c>
      <c r="D30" s="237">
        <v>0.48</v>
      </c>
      <c r="E30" s="237">
        <v>0.95</v>
      </c>
      <c r="F30" s="237">
        <v>170</v>
      </c>
      <c r="G30" s="237">
        <v>5</v>
      </c>
      <c r="H30" s="239">
        <f>+H27</f>
        <v>58200</v>
      </c>
      <c r="I30" s="239">
        <f t="shared" si="0"/>
        <v>10000</v>
      </c>
      <c r="J30" s="239">
        <f>+J27</f>
        <v>111854</v>
      </c>
      <c r="K30" s="240">
        <f>ROUND(J30+I30+H30+((C30*$K$11+D30*$K$12+E30*$K$14+F30*$K$16)*(1+(G30/100)))+K15*1.5,0)</f>
        <v>496481</v>
      </c>
    </row>
    <row r="31" spans="1:15" ht="13.5" thickBot="1">
      <c r="A31" s="259" t="s">
        <v>222</v>
      </c>
      <c r="B31" s="260" t="s">
        <v>223</v>
      </c>
      <c r="C31" s="242">
        <v>180</v>
      </c>
      <c r="D31" s="242">
        <v>0.3</v>
      </c>
      <c r="E31" s="242">
        <v>0.56999999999999995</v>
      </c>
      <c r="F31" s="242">
        <v>150</v>
      </c>
      <c r="G31" s="242">
        <v>5</v>
      </c>
      <c r="H31" s="239">
        <f>+H28</f>
        <v>58200</v>
      </c>
      <c r="I31" s="239">
        <f t="shared" si="0"/>
        <v>10000</v>
      </c>
      <c r="J31" s="239">
        <f>+J28</f>
        <v>111854</v>
      </c>
      <c r="K31" s="262">
        <f>+ROUND(C31*K11+D31*K12+E31*K14+K16*F31+K17*0.4,0)*1.05+H31+I31+J31</f>
        <v>387271.5</v>
      </c>
      <c r="L31" s="360"/>
      <c r="M31" s="360"/>
      <c r="N31" s="360"/>
    </row>
    <row r="32" spans="1:15" ht="13.5" thickBot="1">
      <c r="A32" s="754" t="s">
        <v>224</v>
      </c>
      <c r="B32" s="755"/>
      <c r="C32" s="755"/>
      <c r="D32" s="755"/>
      <c r="E32" s="755"/>
      <c r="F32" s="755"/>
      <c r="G32" s="755"/>
      <c r="H32" s="755"/>
      <c r="I32" s="755"/>
      <c r="J32" s="755"/>
      <c r="K32" s="756"/>
      <c r="M32" s="361"/>
      <c r="O32" s="361"/>
    </row>
    <row r="33" spans="1:15" ht="13.5" thickBot="1">
      <c r="A33" s="255" t="s">
        <v>200</v>
      </c>
      <c r="B33" s="255" t="s">
        <v>201</v>
      </c>
      <c r="C33" s="753" t="s">
        <v>202</v>
      </c>
      <c r="D33" s="753"/>
      <c r="E33" s="753"/>
      <c r="F33" s="753"/>
      <c r="G33" s="753"/>
      <c r="H33" s="255" t="s">
        <v>198</v>
      </c>
      <c r="I33" s="255" t="s">
        <v>203</v>
      </c>
      <c r="J33" s="255" t="s">
        <v>204</v>
      </c>
      <c r="K33" s="255" t="s">
        <v>198</v>
      </c>
      <c r="O33" s="361"/>
    </row>
    <row r="34" spans="1:15">
      <c r="A34" s="256" t="s">
        <v>225</v>
      </c>
      <c r="B34" s="256" t="s">
        <v>206</v>
      </c>
      <c r="C34" s="256" t="s">
        <v>207</v>
      </c>
      <c r="D34" s="256" t="s">
        <v>208</v>
      </c>
      <c r="E34" s="256" t="s">
        <v>129</v>
      </c>
      <c r="F34" s="256" t="s">
        <v>95</v>
      </c>
      <c r="G34" s="256" t="s">
        <v>226</v>
      </c>
      <c r="H34" s="256" t="s">
        <v>211</v>
      </c>
      <c r="I34" s="256" t="s">
        <v>212</v>
      </c>
      <c r="J34" s="256"/>
      <c r="K34" s="256" t="s">
        <v>213</v>
      </c>
      <c r="O34" s="361"/>
    </row>
    <row r="35" spans="1:15" ht="13.5" thickBot="1">
      <c r="A35" s="257"/>
      <c r="B35" s="257"/>
      <c r="C35" s="242" t="s">
        <v>91</v>
      </c>
      <c r="D35" s="242" t="s">
        <v>99</v>
      </c>
      <c r="E35" s="242" t="s">
        <v>91</v>
      </c>
      <c r="F35" s="242" t="s">
        <v>96</v>
      </c>
      <c r="G35" s="242" t="s">
        <v>227</v>
      </c>
      <c r="H35" s="257" t="s">
        <v>214</v>
      </c>
      <c r="I35" s="257"/>
      <c r="J35" s="257"/>
      <c r="K35" s="257"/>
    </row>
    <row r="36" spans="1:15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</row>
    <row r="37" spans="1:15">
      <c r="A37" s="236" t="s">
        <v>228</v>
      </c>
      <c r="B37" s="237">
        <v>3500</v>
      </c>
      <c r="C37" s="237">
        <v>610</v>
      </c>
      <c r="D37" s="237">
        <v>0.97</v>
      </c>
      <c r="E37" s="237"/>
      <c r="F37" s="237">
        <v>250</v>
      </c>
      <c r="G37" s="237">
        <f>+G29</f>
        <v>5</v>
      </c>
      <c r="H37" s="239">
        <f>+H24</f>
        <v>58200</v>
      </c>
      <c r="I37" s="239">
        <f>+I30</f>
        <v>10000</v>
      </c>
      <c r="J37" s="239">
        <f>+J24</f>
        <v>111854</v>
      </c>
      <c r="K37" s="240">
        <f>ROUND(J37+I37+H37+((C37*$K$11+D37*$K$12+E37*$K$13+F37*$K$16)*(1+(G37/100))),0)</f>
        <v>604737</v>
      </c>
    </row>
    <row r="38" spans="1:15">
      <c r="A38" s="236" t="s">
        <v>229</v>
      </c>
      <c r="B38" s="237">
        <v>3000</v>
      </c>
      <c r="C38" s="237">
        <v>454</v>
      </c>
      <c r="D38" s="237">
        <v>1.0900000000000001</v>
      </c>
      <c r="E38" s="237"/>
      <c r="F38" s="237">
        <v>240</v>
      </c>
      <c r="G38" s="237">
        <f t="shared" ref="G38:J41" si="1">+G37</f>
        <v>5</v>
      </c>
      <c r="H38" s="239">
        <f t="shared" si="1"/>
        <v>58200</v>
      </c>
      <c r="I38" s="239">
        <f t="shared" si="1"/>
        <v>10000</v>
      </c>
      <c r="J38" s="239">
        <f t="shared" si="1"/>
        <v>111854</v>
      </c>
      <c r="K38" s="240">
        <f>ROUND(J38+I38+H38+((C38*$K$11+D38*$K$12+E38*$K$13+F38*$K$16)*(1+(G38/100))),0)</f>
        <v>523089</v>
      </c>
    </row>
    <row r="39" spans="1:15">
      <c r="A39" s="236" t="s">
        <v>230</v>
      </c>
      <c r="B39" s="237">
        <v>2500</v>
      </c>
      <c r="C39" s="237">
        <v>454</v>
      </c>
      <c r="D39" s="237">
        <v>1.0900000000000001</v>
      </c>
      <c r="E39" s="237">
        <v>24</v>
      </c>
      <c r="F39" s="237">
        <v>240</v>
      </c>
      <c r="G39" s="237">
        <f t="shared" si="1"/>
        <v>5</v>
      </c>
      <c r="H39" s="239">
        <f t="shared" si="1"/>
        <v>58200</v>
      </c>
      <c r="I39" s="239">
        <f t="shared" si="1"/>
        <v>10000</v>
      </c>
      <c r="J39" s="239">
        <f t="shared" si="1"/>
        <v>111854</v>
      </c>
      <c r="K39" s="240">
        <f>ROUND(J39+I39+H39+((C39*$K$11+D39*$K$12+E39*$K$13+F39*$K$16)*(1+(G39/100))),0)</f>
        <v>590373</v>
      </c>
    </row>
    <row r="40" spans="1:15">
      <c r="A40" s="236" t="s">
        <v>231</v>
      </c>
      <c r="B40" s="237">
        <v>2000</v>
      </c>
      <c r="C40" s="237">
        <v>364</v>
      </c>
      <c r="D40" s="237">
        <v>1.1599999999999999</v>
      </c>
      <c r="E40" s="237"/>
      <c r="F40" s="237">
        <v>220</v>
      </c>
      <c r="G40" s="237">
        <f t="shared" si="1"/>
        <v>5</v>
      </c>
      <c r="H40" s="239">
        <f t="shared" si="1"/>
        <v>58200</v>
      </c>
      <c r="I40" s="239">
        <f t="shared" si="1"/>
        <v>10000</v>
      </c>
      <c r="J40" s="239">
        <f t="shared" si="1"/>
        <v>111854</v>
      </c>
      <c r="K40" s="240">
        <f>ROUND(J40+I40+H40+((C40*$K$11+D40*$K$12+E40*$K$13+F40*$K$16)*(1+(G40/100))),0)</f>
        <v>475860</v>
      </c>
    </row>
    <row r="41" spans="1:15" ht="13.5" thickBot="1">
      <c r="A41" s="263" t="s">
        <v>232</v>
      </c>
      <c r="B41" s="242">
        <v>1500</v>
      </c>
      <c r="C41" s="242">
        <v>364</v>
      </c>
      <c r="D41" s="242">
        <v>1.1599999999999999</v>
      </c>
      <c r="E41" s="242">
        <v>22</v>
      </c>
      <c r="F41" s="242">
        <v>220</v>
      </c>
      <c r="G41" s="242">
        <f t="shared" si="1"/>
        <v>5</v>
      </c>
      <c r="H41" s="261">
        <f t="shared" si="1"/>
        <v>58200</v>
      </c>
      <c r="I41" s="261">
        <f t="shared" si="1"/>
        <v>10000</v>
      </c>
      <c r="J41" s="261">
        <f t="shared" si="1"/>
        <v>111854</v>
      </c>
      <c r="K41" s="262">
        <f>ROUND(J41+I41+H41+((C41*$K$11+D41*$K$12+E41*$K$13+F41*$K$16)*(1+(G41/100))),0)</f>
        <v>537537</v>
      </c>
    </row>
  </sheetData>
  <mergeCells count="18">
    <mergeCell ref="B16:I16"/>
    <mergeCell ref="A1:K1"/>
    <mergeCell ref="C3:E3"/>
    <mergeCell ref="C4:K5"/>
    <mergeCell ref="A8:K8"/>
    <mergeCell ref="A9:A10"/>
    <mergeCell ref="B9:I10"/>
    <mergeCell ref="J9:J10"/>
    <mergeCell ref="B11:I11"/>
    <mergeCell ref="B12:I12"/>
    <mergeCell ref="B13:I13"/>
    <mergeCell ref="B14:I14"/>
    <mergeCell ref="B15:I15"/>
    <mergeCell ref="B17:I17"/>
    <mergeCell ref="A19:K19"/>
    <mergeCell ref="C20:G20"/>
    <mergeCell ref="A32:K32"/>
    <mergeCell ref="C33:G33"/>
  </mergeCells>
  <printOptions horizontalCentered="1" verticalCentered="1"/>
  <pageMargins left="0.78740157480314965" right="0.78740157480314965" top="0.78740157480314965" bottom="0.78740157480314965" header="0" footer="0"/>
  <pageSetup scale="8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Resumen!A42</f>
        <v>3.6</v>
      </c>
      <c r="C6" s="794"/>
      <c r="D6" s="112" t="s">
        <v>5</v>
      </c>
      <c r="E6" s="114"/>
      <c r="F6" s="115" t="str">
        <f>UPPER(VLOOKUP(B6,APUS,2,FALSE))</f>
        <v>ACERO DE REFUERZO</v>
      </c>
      <c r="G6" s="114"/>
      <c r="H6" s="114"/>
      <c r="I6" s="114"/>
      <c r="J6" s="116"/>
      <c r="K6" s="180" t="str">
        <f>UPPER(VLOOKUP(B6,APUS,3,FALSE))</f>
        <v>KG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KG</v>
      </c>
      <c r="I11" s="104">
        <v>1</v>
      </c>
      <c r="J11" s="217">
        <f t="shared" ref="J11:J20" si="1">IF(A11="","",VLOOKUP(A11,MATERIALES1,3,FALSE))</f>
        <v>3600</v>
      </c>
      <c r="K11" s="129">
        <f>IF(A11="","",I11*J11)</f>
        <v>3600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0.03</v>
      </c>
      <c r="J12" s="218">
        <f t="shared" si="1"/>
        <v>3200</v>
      </c>
      <c r="K12" s="129">
        <f t="shared" ref="K12:K20" si="2">IF(A12="","",I12*J12)</f>
        <v>96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3696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184.8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3880.8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3880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0.11</v>
      </c>
      <c r="J58" s="217">
        <f t="shared" ref="J58:J67" si="11">IF(A58="","",VLOOKUP(A58,M.OBRA1,3,FALSE))</f>
        <v>6036</v>
      </c>
      <c r="K58" s="225">
        <f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119" scale="7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K75"/>
  <sheetViews>
    <sheetView view="pageBreakPreview" zoomScaleNormal="100" zoomScaleSheetLayoutView="100" workbookViewId="0">
      <selection activeCell="P26" sqref="P26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Resumen!A43</f>
        <v>3.7</v>
      </c>
      <c r="C6" s="794"/>
      <c r="D6" s="112" t="s">
        <v>5</v>
      </c>
      <c r="E6" s="114"/>
      <c r="F6" s="115" t="str">
        <f>UPPER(VLOOKUP(B6,APUS,2,FALSE))</f>
        <v>ADAPTADOR DE LIMPIEZA  D=2"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493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110000</v>
      </c>
      <c r="K11" s="129">
        <f>IF(A11="","",I11*J11)</f>
        <v>110000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110000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5500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115500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115500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0.05</v>
      </c>
      <c r="J29" s="217">
        <f t="shared" ref="J29:J35" si="4">IF(A29="","",VLOOKUP(A29,EQUIPOS1,3,FALSE))</f>
        <v>2500</v>
      </c>
      <c r="K29" s="129">
        <f>IF(A29="","",I29*J29)</f>
        <v>125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6036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121700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K75"/>
  <sheetViews>
    <sheetView view="pageBreakPreview" topLeftCell="A34" zoomScaleNormal="100" zoomScaleSheetLayoutView="100" workbookViewId="0">
      <selection activeCell="A60" sqref="A60:K60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Resumen!A44</f>
        <v>3.8</v>
      </c>
      <c r="C6" s="794"/>
      <c r="D6" s="112" t="s">
        <v>5</v>
      </c>
      <c r="E6" s="114"/>
      <c r="F6" s="115" t="str">
        <f>UPPER(VLOOKUP(B6,APUS,2,FALSE))</f>
        <v>SUMIN./ INSTAL. TUBERÍA  D=2" RDE 21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20000</v>
      </c>
      <c r="K11" s="129">
        <f>IF(A11="","",I11*J11)</f>
        <v>20000</v>
      </c>
    </row>
    <row r="12" spans="1:11">
      <c r="A12" s="699" t="s">
        <v>409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0.04</v>
      </c>
      <c r="J12" s="218">
        <f t="shared" si="1"/>
        <v>19140</v>
      </c>
      <c r="K12" s="129">
        <f t="shared" ref="K12:K20" si="2">IF(A12="","",I12*J12)</f>
        <v>765.6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20765.599999999999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1038.28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21803.879999999997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21800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0.1</v>
      </c>
      <c r="H42" s="221">
        <f t="shared" ref="H42:H51" si="6">IF(A42="","",VLOOKUP(A42,TRANSPORTE1,2,FALSE))</f>
        <v>30</v>
      </c>
      <c r="I42" s="220">
        <f>G42*H42</f>
        <v>3</v>
      </c>
      <c r="J42" s="217">
        <f t="shared" ref="J42:J51" si="7">IF(A42="","",VLOOKUP(A42,TRANSPORTE1,3,FALSE))</f>
        <v>105</v>
      </c>
      <c r="K42" s="225">
        <f>IF(A42="","",I42*J42)</f>
        <v>315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320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/>
      <c r="I60" s="131"/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34970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12239.5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47209.5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Resumen!A45</f>
        <v>3.9</v>
      </c>
      <c r="C6" s="857"/>
      <c r="D6" s="112" t="s">
        <v>5</v>
      </c>
      <c r="E6" s="114"/>
      <c r="F6" s="115" t="str">
        <f>UPPER(VLOOKUP(B6,APUS,2,FALSE))</f>
        <v>PASAMURO ACERO 2"X40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481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 t="shared" ref="J11:J20" si="0">IF(A11="","",VLOOKUP(A11,MATERIALES1,3,FALSE))</f>
        <v>360650</v>
      </c>
      <c r="K11" s="129">
        <f>IF(A11="","",I11*J11)</f>
        <v>360650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1">IF(A12="","",VLOOKUP(A12,MATERIALES1,2,FALSE))</f>
        <v/>
      </c>
      <c r="I12" s="131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1"/>
        <v/>
      </c>
      <c r="I13" s="131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1"/>
        <v/>
      </c>
      <c r="I14" s="131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1"/>
        <v/>
      </c>
      <c r="I15" s="131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1"/>
        <v/>
      </c>
      <c r="I16" s="131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1"/>
        <v/>
      </c>
      <c r="I17" s="131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1"/>
        <v/>
      </c>
      <c r="I18" s="131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1"/>
        <v/>
      </c>
      <c r="I19" s="131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1"/>
        <v/>
      </c>
      <c r="I20" s="127"/>
      <c r="J20" s="219" t="str">
        <f t="shared" si="0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360650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18032.5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378682.5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378680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0.04</v>
      </c>
      <c r="H42" s="221">
        <f t="shared" ref="H42:H51" si="6">IF(A42="","",VLOOKUP(A42,TRANSPORTE1,2,FALSE))</f>
        <v>30</v>
      </c>
      <c r="I42" s="220">
        <f>G42*H42</f>
        <v>1.2</v>
      </c>
      <c r="J42" s="217">
        <f t="shared" ref="J42:J51" si="7">IF(A42="","",VLOOKUP(A42,TRANSPORTE1,3,FALSE))</f>
        <v>105</v>
      </c>
      <c r="K42" s="225">
        <f>IF(A42="","",I42*J42)</f>
        <v>126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126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402000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Resumen!A50</f>
        <v>4.0999999999999996</v>
      </c>
      <c r="C6" s="794"/>
      <c r="D6" s="112" t="s">
        <v>5</v>
      </c>
      <c r="E6" s="114"/>
      <c r="F6" s="115" t="str">
        <f>UPPER(VLOOKUP(B6,APUS,2,FALSE))</f>
        <v>LOCALIZACIÓN Y REPLANTEO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121" t="str">
        <f t="shared" ref="H58:H67" si="10">IF(A58="","",VLOOKUP(A58,M.OBRA1,2,FALSE))</f>
        <v>HH</v>
      </c>
      <c r="I58" s="104">
        <v>0.03</v>
      </c>
      <c r="J58" s="229">
        <f t="shared" ref="J58:J67" si="11">IF(A58="","",VLOOKUP(A58,M.OBRA1,3,FALSE))</f>
        <v>5820</v>
      </c>
      <c r="K58" s="232">
        <f>IF(A58="","",I58*J58)</f>
        <v>174.6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103" t="str">
        <f t="shared" si="10"/>
        <v>HH</v>
      </c>
      <c r="I59" s="131">
        <f>+I58</f>
        <v>0.03</v>
      </c>
      <c r="J59" s="230">
        <f t="shared" si="11"/>
        <v>5820</v>
      </c>
      <c r="K59" s="227">
        <f>IF(A59="","",I59*J59)</f>
        <v>174.6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103" t="str">
        <f>IF(A60="","",VLOOKUP(A60,M.OBRA1,2,FALSE))</f>
        <v>HH</v>
      </c>
      <c r="I60" s="131">
        <f>+I58</f>
        <v>0.03</v>
      </c>
      <c r="J60" s="230">
        <f>IF(A60="","",VLOOKUP(A60,M.OBRA1,3,FALSE))</f>
        <v>10778</v>
      </c>
      <c r="K60" s="227">
        <f>IF(A60="","",I60*J60)</f>
        <v>323.33999999999997</v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672.54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2590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K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Resumen!A51</f>
        <v>4.2</v>
      </c>
      <c r="C6" s="857"/>
      <c r="D6" s="112" t="s">
        <v>5</v>
      </c>
      <c r="E6" s="114"/>
      <c r="F6" s="115" t="str">
        <f>UPPER(VLOOKUP(B6,APUS,2,FALSE))</f>
        <v>EXCAVACION MATERIAL COMÚN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/>
      <c r="J29" s="217">
        <f t="shared" ref="J29:J35" si="4">IF(A29="","",VLOOKUP(A29,EQUIPOS1,3,FALSE))</f>
        <v>2500</v>
      </c>
      <c r="K29" s="129">
        <f>IF(A29="","",I29*J29)</f>
        <v>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3.1</v>
      </c>
      <c r="J58" s="217">
        <f t="shared" ref="J58:J67" si="11">IF(A58="","",VLOOKUP(A58,M.OBRA1,3,FALSE))</f>
        <v>6036</v>
      </c>
      <c r="K58" s="225">
        <f>IF(A58="","",I58*J58)</f>
        <v>18711.600000000002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3.1</v>
      </c>
      <c r="J59" s="217">
        <f t="shared" si="11"/>
        <v>4311</v>
      </c>
      <c r="K59" s="225">
        <f t="shared" ref="K59:K67" si="12">IF(A59="","",I59*J59)</f>
        <v>13364.1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32075.700000000004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32080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32080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Resumen!A52</f>
        <v>4.3</v>
      </c>
      <c r="C6" s="857"/>
      <c r="D6" s="112" t="s">
        <v>5</v>
      </c>
      <c r="E6" s="114"/>
      <c r="F6" s="115" t="str">
        <f>UPPER(VLOOKUP(B6,APUS,2,FALSE))</f>
        <v>EXCAVACION MATERIAL CONGLOMERADO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44640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Resumen!A53</f>
        <v>4.4000000000000004</v>
      </c>
      <c r="C6" s="857"/>
      <c r="D6" s="112" t="s">
        <v>5</v>
      </c>
      <c r="E6" s="114"/>
      <c r="F6" s="115" t="str">
        <f>UPPER(VLOOKUP(B6,APUS,2,FALSE))</f>
        <v>RELLENO CON MATERIAL DEL SITIO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103"/>
      <c r="I59" s="131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A67 B59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Resumen!A54</f>
        <v>4.5</v>
      </c>
      <c r="C6" s="857"/>
      <c r="D6" s="112" t="s">
        <v>5</v>
      </c>
      <c r="E6" s="114"/>
      <c r="F6" s="115" t="str">
        <f>UPPER(VLOOKUP(B6,APUS,2,FALSE))</f>
        <v>SOLADO DE LIMPIEZA CONCRETO 2500 PSI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107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04">
        <v>0.05</v>
      </c>
      <c r="J11" s="217">
        <f>IF(A11="","",VLOOKUP(A11,MATERIALES1,3,FALSE))</f>
        <v>484481</v>
      </c>
      <c r="K11" s="129">
        <f>IF(A11="","",I11*J11)</f>
        <v>24224.050000000003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ref="H12:H20" si="0">IF(A12="","",VLOOKUP(A12,MATERIALES1,2,FALSE))</f>
        <v/>
      </c>
      <c r="I12" s="131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24224.050000000003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1211.2025000000001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25435.252500000002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25440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0.16</v>
      </c>
      <c r="J29" s="217">
        <f t="shared" ref="J29:J35" si="4">IF(A29="","",VLOOKUP(A29,EQUIPOS1,3,FALSE))</f>
        <v>2500</v>
      </c>
      <c r="K29" s="129">
        <f>IF(A29="","",I29*J29)</f>
        <v>400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131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5">IF(A43="","",VLOOKUP(A43,TRANSPORTE1,2,FALSE))</f>
        <v/>
      </c>
      <c r="I43" s="220" t="str">
        <f t="shared" ref="I43:I51" si="6">IF(A43="","",H43*G43)</f>
        <v/>
      </c>
      <c r="J43" s="217" t="str">
        <f t="shared" ref="J43:J51" si="7">IF(A43="","",VLOOKUP(A43,TRANSPORTE1,3,FALSE))</f>
        <v/>
      </c>
      <c r="K43" s="225" t="str">
        <f t="shared" ref="K43:K51" si="8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5"/>
        <v/>
      </c>
      <c r="I44" s="220" t="str">
        <f t="shared" si="6"/>
        <v/>
      </c>
      <c r="J44" s="217" t="str">
        <f t="shared" si="7"/>
        <v/>
      </c>
      <c r="K44" s="225" t="str">
        <f t="shared" si="8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5"/>
        <v/>
      </c>
      <c r="I45" s="220" t="str">
        <f t="shared" si="6"/>
        <v/>
      </c>
      <c r="J45" s="217" t="str">
        <f t="shared" si="7"/>
        <v/>
      </c>
      <c r="K45" s="225" t="str">
        <f t="shared" si="8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5"/>
        <v/>
      </c>
      <c r="I46" s="220" t="str">
        <f t="shared" si="6"/>
        <v/>
      </c>
      <c r="J46" s="217" t="str">
        <f t="shared" si="7"/>
        <v/>
      </c>
      <c r="K46" s="225" t="str">
        <f t="shared" si="8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5"/>
        <v/>
      </c>
      <c r="I47" s="220" t="str">
        <f t="shared" si="6"/>
        <v/>
      </c>
      <c r="J47" s="217" t="str">
        <f t="shared" si="7"/>
        <v/>
      </c>
      <c r="K47" s="225" t="str">
        <f t="shared" si="8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5"/>
        <v/>
      </c>
      <c r="I48" s="220" t="str">
        <f t="shared" si="6"/>
        <v/>
      </c>
      <c r="J48" s="217" t="str">
        <f t="shared" si="7"/>
        <v/>
      </c>
      <c r="K48" s="225" t="str">
        <f t="shared" si="8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5"/>
        <v/>
      </c>
      <c r="I49" s="220" t="str">
        <f t="shared" si="6"/>
        <v/>
      </c>
      <c r="J49" s="217" t="str">
        <f t="shared" si="7"/>
        <v/>
      </c>
      <c r="K49" s="225" t="str">
        <f t="shared" si="8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5"/>
        <v/>
      </c>
      <c r="I50" s="220" t="str">
        <f t="shared" si="6"/>
        <v/>
      </c>
      <c r="J50" s="217" t="str">
        <f t="shared" si="7"/>
        <v/>
      </c>
      <c r="K50" s="225" t="str">
        <f t="shared" si="8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5"/>
        <v/>
      </c>
      <c r="I51" s="220" t="str">
        <f t="shared" si="6"/>
        <v/>
      </c>
      <c r="J51" s="217" t="str">
        <f t="shared" si="7"/>
        <v/>
      </c>
      <c r="K51" s="225" t="str">
        <f t="shared" si="8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9">IF(A58="","",VLOOKUP(A58,M.OBRA1,2,FALSE))</f>
        <v>HH</v>
      </c>
      <c r="I58" s="131">
        <v>0.5</v>
      </c>
      <c r="J58" s="217">
        <f t="shared" ref="J58:J67" si="10">IF(A58="","",VLOOKUP(A58,M.OBRA1,3,FALSE))</f>
        <v>6036</v>
      </c>
      <c r="K58" s="225">
        <f>IF(A58="","",I58*J58)</f>
        <v>3018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9"/>
        <v>HH</v>
      </c>
      <c r="I59" s="131">
        <f>+I58</f>
        <v>0.5</v>
      </c>
      <c r="J59" s="217">
        <f t="shared" si="10"/>
        <v>4311</v>
      </c>
      <c r="K59" s="225">
        <f t="shared" ref="K59:K67" si="11">IF(A59="","",I59*J59)</f>
        <v>2155.5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9"/>
        <v/>
      </c>
      <c r="I60" s="131"/>
      <c r="J60" s="217" t="str">
        <f t="shared" si="10"/>
        <v/>
      </c>
      <c r="K60" s="225" t="str">
        <f t="shared" si="11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9"/>
        <v/>
      </c>
      <c r="I61" s="131"/>
      <c r="J61" s="217" t="str">
        <f t="shared" si="10"/>
        <v/>
      </c>
      <c r="K61" s="225" t="str">
        <f t="shared" si="11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9"/>
        <v/>
      </c>
      <c r="I62" s="131"/>
      <c r="J62" s="217" t="str">
        <f t="shared" si="10"/>
        <v/>
      </c>
      <c r="K62" s="225" t="str">
        <f t="shared" si="11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9"/>
        <v/>
      </c>
      <c r="I63" s="131"/>
      <c r="J63" s="217" t="str">
        <f>IF(A63="","",VLOOKUP(A63,M.OBRA1,3,FALSE))</f>
        <v/>
      </c>
      <c r="K63" s="225" t="str">
        <f t="shared" si="11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9"/>
        <v/>
      </c>
      <c r="I64" s="131"/>
      <c r="J64" s="217" t="str">
        <f t="shared" si="10"/>
        <v/>
      </c>
      <c r="K64" s="225" t="str">
        <f t="shared" si="11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9"/>
        <v/>
      </c>
      <c r="I65" s="131"/>
      <c r="J65" s="217" t="str">
        <f t="shared" si="10"/>
        <v/>
      </c>
      <c r="K65" s="225" t="str">
        <f t="shared" si="11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9"/>
        <v/>
      </c>
      <c r="I66" s="131"/>
      <c r="J66" s="217" t="str">
        <f t="shared" si="10"/>
        <v/>
      </c>
      <c r="K66" s="225" t="str">
        <f t="shared" si="11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9"/>
        <v/>
      </c>
      <c r="I67" s="127"/>
      <c r="J67" s="219" t="str">
        <f t="shared" si="10"/>
        <v/>
      </c>
      <c r="K67" s="226" t="str">
        <f t="shared" si="11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5173.5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31010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Resumen!A55</f>
        <v>4.5999999999999996</v>
      </c>
      <c r="C6" s="857"/>
      <c r="D6" s="112" t="s">
        <v>5</v>
      </c>
      <c r="E6" s="114"/>
      <c r="F6" s="115" t="str">
        <f>UPPER(VLOOKUP(B6,APUS,2,FALSE))</f>
        <v>CONCRETO 3000 PSI IMPERMEABILIZADO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1</v>
      </c>
      <c r="J11" s="217">
        <f>IF(A11="","",VLOOKUP(A11,MATERIALES1,3,FALSE))</f>
        <v>508221</v>
      </c>
      <c r="K11" s="129">
        <f>I11*J11</f>
        <v>508221</v>
      </c>
    </row>
    <row r="12" spans="1:11">
      <c r="A12" s="699" t="s">
        <v>388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6</v>
      </c>
      <c r="J12" s="218">
        <f t="shared" ref="J12:J20" si="1">IF(A12="","",VLOOKUP(A12,MATERIALES1,3,FALSE))</f>
        <v>8000</v>
      </c>
      <c r="K12" s="129">
        <f>I12*J12</f>
        <v>48000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556221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27811.050000000003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584032.05000000005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584030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0.59499999999999997</v>
      </c>
      <c r="J29" s="217">
        <f t="shared" ref="J29:J35" si="4">IF(A29="","",VLOOKUP(A29,EQUIPOS1,3,FALSE))</f>
        <v>2500</v>
      </c>
      <c r="K29" s="129">
        <f>IF(A29="","",I29*J29)</f>
        <v>1487.5</v>
      </c>
    </row>
    <row r="30" spans="1:11">
      <c r="A30" s="690" t="s">
        <v>78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0.1</v>
      </c>
      <c r="J30" s="217">
        <f t="shared" si="4"/>
        <v>12000</v>
      </c>
      <c r="K30" s="129">
        <f t="shared" ref="K30:K35" si="5">IF(A30="","",I30*J30)</f>
        <v>1200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0.02</v>
      </c>
      <c r="J31" s="217">
        <f t="shared" si="4"/>
        <v>54000</v>
      </c>
      <c r="K31" s="129">
        <f t="shared" si="5"/>
        <v>1080</v>
      </c>
    </row>
    <row r="32" spans="1:11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2.5000000000000001E-2</v>
      </c>
      <c r="J32" s="217">
        <f t="shared" si="4"/>
        <v>9000</v>
      </c>
      <c r="K32" s="129">
        <f t="shared" si="5"/>
        <v>225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3992.5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3990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20</v>
      </c>
      <c r="J58" s="217">
        <f t="shared" ref="J58:J67" si="11">IF(A58="","",VLOOKUP(A58,M.OBRA1,3,FALSE))</f>
        <v>6036</v>
      </c>
      <c r="K58" s="225">
        <f>IF(A58="","",I58*J58)</f>
        <v>120720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20</v>
      </c>
      <c r="J59" s="217">
        <f t="shared" si="11"/>
        <v>4311</v>
      </c>
      <c r="K59" s="225">
        <f t="shared" ref="K59:K67" si="12">IF(A59="","",I59*J59)</f>
        <v>86220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794960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332"/>
  <sheetViews>
    <sheetView view="pageBreakPreview" topLeftCell="A38" zoomScale="130" zoomScaleNormal="100" zoomScaleSheetLayoutView="130" workbookViewId="0">
      <selection activeCell="D59" sqref="D59"/>
    </sheetView>
  </sheetViews>
  <sheetFormatPr baseColWidth="10" defaultRowHeight="12.75"/>
  <cols>
    <col min="1" max="1" width="14.42578125" style="288" customWidth="1"/>
    <col min="2" max="2" width="38.5703125" style="288" bestFit="1" customWidth="1"/>
    <col min="3" max="3" width="9" style="317" bestFit="1" customWidth="1"/>
    <col min="4" max="4" width="14.140625" style="313" bestFit="1" customWidth="1"/>
    <col min="5" max="5" width="9.7109375" style="288" customWidth="1"/>
    <col min="6" max="6" width="14.140625" style="288" bestFit="1" customWidth="1"/>
    <col min="7" max="16384" width="11.42578125" style="288"/>
  </cols>
  <sheetData>
    <row r="1" spans="1:10" ht="18" customHeight="1">
      <c r="A1" s="776" t="s">
        <v>489</v>
      </c>
      <c r="B1" s="777"/>
      <c r="C1" s="777"/>
      <c r="D1" s="778"/>
      <c r="F1" s="293"/>
      <c r="G1" s="293"/>
      <c r="H1" s="293"/>
      <c r="I1" s="293"/>
    </row>
    <row r="2" spans="1:10" ht="12.75" customHeight="1" thickBot="1">
      <c r="A2" s="779"/>
      <c r="B2" s="780"/>
      <c r="C2" s="780"/>
      <c r="D2" s="781"/>
      <c r="E2" s="290"/>
      <c r="F2" s="290"/>
      <c r="G2" s="290"/>
      <c r="H2" s="294"/>
      <c r="I2" s="294"/>
    </row>
    <row r="3" spans="1:10" ht="12.75" customHeight="1" thickBot="1">
      <c r="A3" s="330" t="s">
        <v>38</v>
      </c>
      <c r="B3" s="291">
        <f>Resumen!C8</f>
        <v>2013</v>
      </c>
      <c r="C3" s="314"/>
      <c r="D3" s="324"/>
      <c r="E3" s="290"/>
      <c r="F3" s="290"/>
      <c r="G3" s="290"/>
      <c r="H3" s="294"/>
      <c r="I3" s="294"/>
    </row>
    <row r="4" spans="1:10" ht="91.5" customHeight="1" thickBot="1">
      <c r="A4" s="330" t="s">
        <v>2</v>
      </c>
      <c r="B4" s="786" t="str">
        <f>+Resumen!A3</f>
        <v>REPOSICIONES SISTEMA DE ACUEDUCTO  CORREGIMIENTO LLANO DE PALMAS,  ALCANTARILLADO SANITARIO CALLE 1  CORREGIMIENTO SAN JOSÉ DE LOS CHORROS Y  REDES ALCANTARILLADO  DEL CASCO URBANO Y SU RESPECTIVA REPOSICIÓN DE PAVIMENTO CALLE 10 ENTRE  CARRERAS 10 A 14  DEL MUNICIPIO DE RIONEGRO, DEPARTAMENTO DE SANTANDER</v>
      </c>
      <c r="C4" s="787"/>
      <c r="D4" s="788"/>
      <c r="E4" s="290"/>
      <c r="F4" s="290"/>
      <c r="G4" s="290"/>
      <c r="H4" s="294"/>
      <c r="I4" s="294"/>
    </row>
    <row r="5" spans="1:10" ht="12.75" customHeight="1" thickBot="1">
      <c r="A5" s="330" t="s">
        <v>74</v>
      </c>
      <c r="B5" s="789" t="str">
        <f>Resumen!C6</f>
        <v>MUNICIPIO DE RIONEGRO</v>
      </c>
      <c r="C5" s="790"/>
      <c r="D5" s="791"/>
      <c r="E5" s="290"/>
      <c r="F5" s="290"/>
      <c r="G5" s="290"/>
      <c r="H5" s="294"/>
      <c r="I5" s="294"/>
    </row>
    <row r="6" spans="1:10" ht="6" customHeight="1">
      <c r="A6" s="323"/>
      <c r="B6" s="291"/>
      <c r="C6" s="315"/>
      <c r="D6" s="325"/>
      <c r="E6" s="290"/>
      <c r="F6" s="290"/>
      <c r="G6" s="290"/>
      <c r="H6" s="294"/>
      <c r="I6" s="294"/>
    </row>
    <row r="7" spans="1:10" ht="4.5" customHeight="1" thickBot="1">
      <c r="A7" s="323"/>
      <c r="B7" s="291"/>
      <c r="C7" s="315"/>
      <c r="D7" s="325"/>
      <c r="E7" s="290"/>
      <c r="F7" s="290"/>
      <c r="G7" s="290"/>
      <c r="H7" s="294"/>
      <c r="I7" s="294"/>
    </row>
    <row r="8" spans="1:10" s="297" customFormat="1">
      <c r="A8" s="331" t="s">
        <v>8</v>
      </c>
      <c r="B8" s="782" t="s">
        <v>10</v>
      </c>
      <c r="C8" s="784" t="s">
        <v>3</v>
      </c>
      <c r="D8" s="332" t="s">
        <v>75</v>
      </c>
      <c r="E8" s="295"/>
      <c r="F8" s="295"/>
      <c r="G8" s="295"/>
      <c r="H8" s="295"/>
      <c r="I8" s="295"/>
      <c r="J8" s="296"/>
    </row>
    <row r="9" spans="1:10" s="297" customFormat="1" ht="13.5" thickBot="1">
      <c r="A9" s="333" t="s">
        <v>15</v>
      </c>
      <c r="B9" s="783"/>
      <c r="C9" s="785"/>
      <c r="D9" s="334" t="s">
        <v>76</v>
      </c>
      <c r="E9" s="296"/>
      <c r="F9" s="296"/>
      <c r="G9" s="296"/>
      <c r="H9" s="296"/>
      <c r="I9" s="296"/>
      <c r="J9" s="296"/>
    </row>
    <row r="10" spans="1:10" s="297" customFormat="1">
      <c r="A10" s="335"/>
      <c r="B10" s="335"/>
      <c r="C10" s="344"/>
      <c r="D10" s="350"/>
      <c r="E10" s="298"/>
      <c r="F10" s="298"/>
      <c r="G10" s="298"/>
      <c r="H10" s="298"/>
      <c r="I10" s="298"/>
      <c r="J10" s="298"/>
    </row>
    <row r="11" spans="1:10" s="301" customFormat="1" ht="4.5" hidden="1" customHeight="1">
      <c r="A11" s="336"/>
      <c r="B11" s="336"/>
      <c r="C11" s="345"/>
      <c r="D11" s="326"/>
      <c r="E11" s="299"/>
      <c r="F11" s="299"/>
      <c r="G11" s="299"/>
      <c r="H11" s="299"/>
      <c r="I11" s="299"/>
      <c r="J11" s="300"/>
    </row>
    <row r="12" spans="1:10" s="302" customFormat="1" ht="12">
      <c r="A12" s="337"/>
      <c r="B12" s="337" t="s">
        <v>77</v>
      </c>
      <c r="C12" s="346"/>
      <c r="D12" s="342"/>
    </row>
    <row r="13" spans="1:10" s="301" customFormat="1" ht="11.25">
      <c r="A13" s="28">
        <v>1</v>
      </c>
      <c r="B13" s="340" t="s">
        <v>78</v>
      </c>
      <c r="C13" s="347" t="s">
        <v>79</v>
      </c>
      <c r="D13" s="327">
        <v>12000</v>
      </c>
    </row>
    <row r="14" spans="1:10" s="301" customFormat="1" ht="11.25">
      <c r="A14" s="28">
        <f>A13+1</f>
        <v>2</v>
      </c>
      <c r="B14" s="340" t="s">
        <v>586</v>
      </c>
      <c r="C14" s="347" t="s">
        <v>79</v>
      </c>
      <c r="D14" s="327">
        <v>25000</v>
      </c>
    </row>
    <row r="15" spans="1:10" s="301" customFormat="1" ht="11.25">
      <c r="A15" s="28">
        <f>A14+1</f>
        <v>3</v>
      </c>
      <c r="B15" s="340" t="s">
        <v>80</v>
      </c>
      <c r="C15" s="347" t="s">
        <v>79</v>
      </c>
      <c r="D15" s="327">
        <v>2500</v>
      </c>
    </row>
    <row r="16" spans="1:10" s="301" customFormat="1" ht="11.25">
      <c r="A16" s="28">
        <f>A15+1</f>
        <v>4</v>
      </c>
      <c r="B16" s="340" t="s">
        <v>235</v>
      </c>
      <c r="C16" s="347" t="s">
        <v>79</v>
      </c>
      <c r="D16" s="327">
        <v>54000</v>
      </c>
    </row>
    <row r="17" spans="1:4" s="301" customFormat="1" ht="11.25">
      <c r="A17" s="28">
        <f>A16+1</f>
        <v>5</v>
      </c>
      <c r="B17" s="340" t="s">
        <v>81</v>
      </c>
      <c r="C17" s="347" t="s">
        <v>79</v>
      </c>
      <c r="D17" s="327">
        <v>12000</v>
      </c>
    </row>
    <row r="18" spans="1:4" s="301" customFormat="1" ht="11.25">
      <c r="A18" s="28">
        <f t="shared" ref="A18:A34" si="0">A17+1</f>
        <v>6</v>
      </c>
      <c r="B18" s="340" t="s">
        <v>511</v>
      </c>
      <c r="C18" s="347" t="s">
        <v>79</v>
      </c>
      <c r="D18" s="327">
        <v>6000</v>
      </c>
    </row>
    <row r="19" spans="1:4" s="301" customFormat="1" ht="11.25">
      <c r="A19" s="28">
        <f t="shared" si="0"/>
        <v>7</v>
      </c>
      <c r="B19" s="340" t="s">
        <v>234</v>
      </c>
      <c r="C19" s="347" t="s">
        <v>79</v>
      </c>
      <c r="D19" s="327">
        <v>150</v>
      </c>
    </row>
    <row r="20" spans="1:4" s="301" customFormat="1" ht="11.25">
      <c r="A20" s="28">
        <f t="shared" si="0"/>
        <v>8</v>
      </c>
      <c r="B20" s="340" t="s">
        <v>82</v>
      </c>
      <c r="C20" s="347" t="s">
        <v>83</v>
      </c>
      <c r="D20" s="327">
        <v>10000</v>
      </c>
    </row>
    <row r="21" spans="1:4" s="301" customFormat="1" ht="11.25">
      <c r="A21" s="28">
        <f t="shared" si="0"/>
        <v>9</v>
      </c>
      <c r="B21" s="340" t="s">
        <v>306</v>
      </c>
      <c r="C21" s="347" t="s">
        <v>79</v>
      </c>
      <c r="D21" s="327">
        <v>18500</v>
      </c>
    </row>
    <row r="22" spans="1:4" s="301" customFormat="1" ht="11.25">
      <c r="A22" s="28">
        <f t="shared" si="0"/>
        <v>10</v>
      </c>
      <c r="B22" s="340" t="s">
        <v>84</v>
      </c>
      <c r="C22" s="347" t="s">
        <v>79</v>
      </c>
      <c r="D22" s="327">
        <v>18000</v>
      </c>
    </row>
    <row r="23" spans="1:4" s="301" customFormat="1" ht="11.25">
      <c r="A23" s="28">
        <f t="shared" si="0"/>
        <v>11</v>
      </c>
      <c r="B23" s="340" t="s">
        <v>85</v>
      </c>
      <c r="C23" s="347" t="s">
        <v>79</v>
      </c>
      <c r="D23" s="327">
        <v>70800</v>
      </c>
    </row>
    <row r="24" spans="1:4" s="301" customFormat="1" ht="11.25">
      <c r="A24" s="28">
        <f t="shared" si="0"/>
        <v>12</v>
      </c>
      <c r="B24" s="340" t="s">
        <v>273</v>
      </c>
      <c r="C24" s="347" t="s">
        <v>86</v>
      </c>
      <c r="D24" s="327">
        <v>30000</v>
      </c>
    </row>
    <row r="25" spans="1:4" s="301" customFormat="1" ht="11.25">
      <c r="A25" s="28">
        <f t="shared" si="0"/>
        <v>13</v>
      </c>
      <c r="B25" s="340" t="s">
        <v>269</v>
      </c>
      <c r="C25" s="347" t="s">
        <v>79</v>
      </c>
      <c r="D25" s="327">
        <v>25000</v>
      </c>
    </row>
    <row r="26" spans="1:4" s="301" customFormat="1" ht="11.25">
      <c r="A26" s="28">
        <f t="shared" si="0"/>
        <v>14</v>
      </c>
      <c r="B26" s="340" t="s">
        <v>236</v>
      </c>
      <c r="C26" s="347" t="s">
        <v>86</v>
      </c>
      <c r="D26" s="327">
        <v>9000</v>
      </c>
    </row>
    <row r="27" spans="1:4" s="301" customFormat="1" ht="11.25">
      <c r="A27" s="28">
        <f t="shared" si="0"/>
        <v>15</v>
      </c>
      <c r="B27" s="340" t="s">
        <v>274</v>
      </c>
      <c r="C27" s="347" t="s">
        <v>86</v>
      </c>
      <c r="D27" s="327">
        <v>40000</v>
      </c>
    </row>
    <row r="28" spans="1:4" s="301" customFormat="1" ht="11.25">
      <c r="A28" s="28">
        <f t="shared" si="0"/>
        <v>16</v>
      </c>
      <c r="B28" s="340" t="s">
        <v>275</v>
      </c>
      <c r="C28" s="347" t="s">
        <v>94</v>
      </c>
      <c r="D28" s="327">
        <v>150</v>
      </c>
    </row>
    <row r="29" spans="1:4" s="301" customFormat="1" ht="11.25">
      <c r="A29" s="28">
        <f t="shared" si="0"/>
        <v>17</v>
      </c>
      <c r="B29" s="340" t="s">
        <v>276</v>
      </c>
      <c r="C29" s="347" t="s">
        <v>79</v>
      </c>
      <c r="D29" s="327">
        <v>223708</v>
      </c>
    </row>
    <row r="30" spans="1:4" s="301" customFormat="1" ht="11.25">
      <c r="A30" s="28">
        <f t="shared" si="0"/>
        <v>18</v>
      </c>
      <c r="B30" s="340" t="s">
        <v>383</v>
      </c>
      <c r="C30" s="347" t="s">
        <v>86</v>
      </c>
      <c r="D30" s="327">
        <v>71210</v>
      </c>
    </row>
    <row r="31" spans="1:4" s="301" customFormat="1" ht="11.25">
      <c r="A31" s="28">
        <f t="shared" si="0"/>
        <v>19</v>
      </c>
      <c r="B31" s="340" t="s">
        <v>492</v>
      </c>
      <c r="C31" s="347" t="s">
        <v>79</v>
      </c>
      <c r="D31" s="327">
        <v>3050</v>
      </c>
    </row>
    <row r="32" spans="1:4" s="301" customFormat="1" ht="11.25">
      <c r="A32" s="28">
        <f t="shared" si="0"/>
        <v>20</v>
      </c>
      <c r="B32" s="340" t="s">
        <v>87</v>
      </c>
      <c r="C32" s="347" t="s">
        <v>88</v>
      </c>
      <c r="D32" s="327">
        <v>900</v>
      </c>
    </row>
    <row r="33" spans="1:4" s="301" customFormat="1" ht="11.25">
      <c r="A33" s="28">
        <f t="shared" si="0"/>
        <v>21</v>
      </c>
      <c r="B33" s="340" t="s">
        <v>550</v>
      </c>
      <c r="C33" s="347" t="s">
        <v>83</v>
      </c>
      <c r="D33" s="327">
        <v>345</v>
      </c>
    </row>
    <row r="34" spans="1:4" s="301" customFormat="1" ht="11.25">
      <c r="A34" s="28">
        <f t="shared" si="0"/>
        <v>22</v>
      </c>
      <c r="B34" s="340" t="s">
        <v>551</v>
      </c>
      <c r="C34" s="347" t="s">
        <v>83</v>
      </c>
      <c r="D34" s="327">
        <v>51750</v>
      </c>
    </row>
    <row r="35" spans="1:4" s="301" customFormat="1" ht="16.5" hidden="1" customHeight="1">
      <c r="A35" s="28"/>
      <c r="B35" s="340"/>
      <c r="C35" s="347"/>
      <c r="D35" s="327"/>
    </row>
    <row r="36" spans="1:4" s="301" customFormat="1" ht="11.25">
      <c r="A36" s="28"/>
      <c r="B36" s="337" t="s">
        <v>89</v>
      </c>
      <c r="C36" s="347"/>
      <c r="D36" s="327"/>
    </row>
    <row r="37" spans="1:4" s="301" customFormat="1" ht="11.25">
      <c r="A37" s="28">
        <f>A34+1</f>
        <v>23</v>
      </c>
      <c r="B37" s="340" t="s">
        <v>90</v>
      </c>
      <c r="C37" s="347" t="s">
        <v>91</v>
      </c>
      <c r="D37" s="327">
        <v>3600</v>
      </c>
    </row>
    <row r="38" spans="1:4" s="301" customFormat="1" ht="11.25">
      <c r="A38" s="28">
        <f>A37+1</f>
        <v>24</v>
      </c>
      <c r="B38" s="340" t="s">
        <v>92</v>
      </c>
      <c r="C38" s="347" t="s">
        <v>91</v>
      </c>
      <c r="D38" s="327">
        <v>3600</v>
      </c>
    </row>
    <row r="39" spans="1:4" s="301" customFormat="1" ht="11.25">
      <c r="A39" s="28">
        <f>A38+1</f>
        <v>25</v>
      </c>
      <c r="B39" s="340" t="s">
        <v>539</v>
      </c>
      <c r="C39" s="347" t="s">
        <v>91</v>
      </c>
      <c r="D39" s="327">
        <v>3600</v>
      </c>
    </row>
    <row r="40" spans="1:4" s="301" customFormat="1" ht="11.25">
      <c r="A40" s="28">
        <f t="shared" ref="A40:A54" si="1">A39+1</f>
        <v>26</v>
      </c>
      <c r="B40" s="340" t="s">
        <v>93</v>
      </c>
      <c r="C40" s="28" t="s">
        <v>94</v>
      </c>
      <c r="D40" s="327">
        <v>380</v>
      </c>
    </row>
    <row r="41" spans="1:4" s="301" customFormat="1" ht="11.25">
      <c r="A41" s="28">
        <f t="shared" si="1"/>
        <v>27</v>
      </c>
      <c r="B41" s="340" t="s">
        <v>330</v>
      </c>
      <c r="C41" s="28" t="s">
        <v>94</v>
      </c>
      <c r="D41" s="327">
        <v>1927</v>
      </c>
    </row>
    <row r="42" spans="1:4" s="301" customFormat="1" ht="11.25">
      <c r="A42" s="28">
        <f t="shared" si="1"/>
        <v>28</v>
      </c>
      <c r="B42" s="340" t="s">
        <v>433</v>
      </c>
      <c r="C42" s="28" t="s">
        <v>94</v>
      </c>
      <c r="D42" s="327">
        <v>4500</v>
      </c>
    </row>
    <row r="43" spans="1:4" s="301" customFormat="1" ht="11.25">
      <c r="A43" s="28">
        <f t="shared" si="1"/>
        <v>29</v>
      </c>
      <c r="B43" s="340" t="s">
        <v>268</v>
      </c>
      <c r="C43" s="28" t="s">
        <v>94</v>
      </c>
      <c r="D43" s="327">
        <v>1500</v>
      </c>
    </row>
    <row r="44" spans="1:4" s="301" customFormat="1" ht="11.25">
      <c r="A44" s="28">
        <f t="shared" si="1"/>
        <v>30</v>
      </c>
      <c r="B44" s="340" t="s">
        <v>95</v>
      </c>
      <c r="C44" s="347" t="s">
        <v>96</v>
      </c>
      <c r="D44" s="327">
        <v>12</v>
      </c>
    </row>
    <row r="45" spans="1:4" s="301" customFormat="1" ht="11.25">
      <c r="A45" s="28">
        <f t="shared" si="1"/>
        <v>31</v>
      </c>
      <c r="B45" s="340" t="s">
        <v>97</v>
      </c>
      <c r="C45" s="347" t="s">
        <v>91</v>
      </c>
      <c r="D45" s="327">
        <v>3200</v>
      </c>
    </row>
    <row r="46" spans="1:4" s="301" customFormat="1" ht="11.25">
      <c r="A46" s="28">
        <f t="shared" si="1"/>
        <v>32</v>
      </c>
      <c r="B46" s="340" t="s">
        <v>262</v>
      </c>
      <c r="C46" s="347" t="s">
        <v>122</v>
      </c>
      <c r="D46" s="327">
        <v>35571</v>
      </c>
    </row>
    <row r="47" spans="1:4" s="301" customFormat="1" ht="11.25">
      <c r="A47" s="28">
        <f t="shared" si="1"/>
        <v>33</v>
      </c>
      <c r="B47" s="340" t="s">
        <v>98</v>
      </c>
      <c r="C47" s="347" t="s">
        <v>99</v>
      </c>
      <c r="D47" s="327">
        <v>68000</v>
      </c>
    </row>
    <row r="48" spans="1:4" s="301" customFormat="1" ht="11.25">
      <c r="A48" s="28">
        <f t="shared" si="1"/>
        <v>34</v>
      </c>
      <c r="B48" s="340" t="s">
        <v>100</v>
      </c>
      <c r="C48" s="347" t="s">
        <v>99</v>
      </c>
      <c r="D48" s="327">
        <v>68000</v>
      </c>
    </row>
    <row r="49" spans="1:5" s="301" customFormat="1" ht="11.25">
      <c r="A49" s="28">
        <f t="shared" si="1"/>
        <v>35</v>
      </c>
      <c r="B49" s="340" t="s">
        <v>260</v>
      </c>
      <c r="C49" s="347" t="s">
        <v>6</v>
      </c>
      <c r="D49" s="327">
        <v>56000</v>
      </c>
    </row>
    <row r="50" spans="1:5" s="301" customFormat="1" ht="11.25">
      <c r="A50" s="28">
        <f t="shared" si="1"/>
        <v>36</v>
      </c>
      <c r="B50" s="340" t="s">
        <v>512</v>
      </c>
      <c r="C50" s="347" t="s">
        <v>101</v>
      </c>
      <c r="D50" s="327">
        <v>17652</v>
      </c>
    </row>
    <row r="51" spans="1:5" s="301" customFormat="1" ht="11.25">
      <c r="A51" s="28">
        <f t="shared" si="1"/>
        <v>37</v>
      </c>
      <c r="B51" s="340" t="s">
        <v>587</v>
      </c>
      <c r="C51" s="347" t="s">
        <v>101</v>
      </c>
      <c r="D51" s="327">
        <v>20000</v>
      </c>
    </row>
    <row r="52" spans="1:5" s="301" customFormat="1" ht="11.25">
      <c r="A52" s="28">
        <f t="shared" si="1"/>
        <v>38</v>
      </c>
      <c r="B52" s="340" t="s">
        <v>343</v>
      </c>
      <c r="C52" s="347" t="s">
        <v>6</v>
      </c>
      <c r="D52" s="327">
        <v>11828</v>
      </c>
    </row>
    <row r="53" spans="1:5" s="301" customFormat="1" ht="11.25">
      <c r="A53" s="28">
        <f t="shared" si="1"/>
        <v>39</v>
      </c>
      <c r="B53" s="340" t="s">
        <v>264</v>
      </c>
      <c r="C53" s="347" t="s">
        <v>102</v>
      </c>
      <c r="D53" s="327">
        <v>3260</v>
      </c>
    </row>
    <row r="54" spans="1:5" s="301" customFormat="1" ht="11.25">
      <c r="A54" s="28">
        <f t="shared" si="1"/>
        <v>40</v>
      </c>
      <c r="B54" s="340" t="s">
        <v>251</v>
      </c>
      <c r="C54" s="347" t="s">
        <v>94</v>
      </c>
      <c r="D54" s="327">
        <v>795</v>
      </c>
    </row>
    <row r="55" spans="1:5" s="301" customFormat="1" ht="11.25">
      <c r="A55" s="28">
        <f t="shared" ref="A55:A60" si="2">A54+1</f>
        <v>41</v>
      </c>
      <c r="B55" s="340" t="s">
        <v>331</v>
      </c>
      <c r="C55" s="347" t="s">
        <v>94</v>
      </c>
      <c r="D55" s="327">
        <v>77200</v>
      </c>
    </row>
    <row r="56" spans="1:5" s="301" customFormat="1" ht="11.25">
      <c r="A56" s="28">
        <f t="shared" si="2"/>
        <v>42</v>
      </c>
      <c r="B56" s="340" t="s">
        <v>103</v>
      </c>
      <c r="C56" s="347" t="s">
        <v>91</v>
      </c>
      <c r="D56" s="327">
        <v>615</v>
      </c>
    </row>
    <row r="57" spans="1:5" s="301" customFormat="1" ht="11.25">
      <c r="A57" s="28">
        <f t="shared" si="2"/>
        <v>43</v>
      </c>
      <c r="B57" s="340" t="s">
        <v>540</v>
      </c>
      <c r="C57" s="347" t="s">
        <v>94</v>
      </c>
      <c r="D57" s="327">
        <v>440000</v>
      </c>
    </row>
    <row r="58" spans="1:5" s="301" customFormat="1" ht="11.25">
      <c r="A58" s="28">
        <f t="shared" si="2"/>
        <v>44</v>
      </c>
      <c r="B58" s="340" t="s">
        <v>589</v>
      </c>
      <c r="C58" s="347" t="s">
        <v>94</v>
      </c>
      <c r="D58" s="327">
        <v>15174</v>
      </c>
      <c r="E58" s="301">
        <f>+Resumen!G137</f>
        <v>0</v>
      </c>
    </row>
    <row r="59" spans="1:5" s="301" customFormat="1" ht="11.25">
      <c r="A59" s="28">
        <f t="shared" si="2"/>
        <v>45</v>
      </c>
      <c r="B59" s="340" t="s">
        <v>104</v>
      </c>
      <c r="C59" s="347" t="s">
        <v>91</v>
      </c>
      <c r="D59" s="327">
        <v>586</v>
      </c>
    </row>
    <row r="60" spans="1:5" s="301" customFormat="1" ht="11.25">
      <c r="A60" s="28">
        <f t="shared" si="2"/>
        <v>46</v>
      </c>
      <c r="B60" s="340" t="s">
        <v>318</v>
      </c>
      <c r="C60" s="347" t="s">
        <v>94</v>
      </c>
      <c r="D60" s="327">
        <v>27129</v>
      </c>
    </row>
    <row r="61" spans="1:5" s="301" customFormat="1" ht="11.25">
      <c r="A61" s="28">
        <f t="shared" ref="A61:A113" si="3">A60+1</f>
        <v>47</v>
      </c>
      <c r="B61" s="340" t="s">
        <v>319</v>
      </c>
      <c r="C61" s="347" t="s">
        <v>94</v>
      </c>
      <c r="D61" s="327">
        <v>6460</v>
      </c>
    </row>
    <row r="62" spans="1:5" s="301" customFormat="1" ht="11.25">
      <c r="A62" s="28">
        <f t="shared" si="3"/>
        <v>48</v>
      </c>
      <c r="B62" s="340" t="s">
        <v>244</v>
      </c>
      <c r="C62" s="28" t="s">
        <v>94</v>
      </c>
      <c r="D62" s="327">
        <v>621</v>
      </c>
    </row>
    <row r="63" spans="1:5" s="301" customFormat="1" ht="11.25">
      <c r="A63" s="28">
        <f t="shared" si="3"/>
        <v>49</v>
      </c>
      <c r="B63" s="340" t="s">
        <v>247</v>
      </c>
      <c r="C63" s="28" t="s">
        <v>94</v>
      </c>
      <c r="D63" s="327">
        <v>993</v>
      </c>
    </row>
    <row r="64" spans="1:5" s="301" customFormat="1" ht="12" thickBot="1">
      <c r="A64" s="18">
        <f t="shared" si="3"/>
        <v>50</v>
      </c>
      <c r="B64" s="351" t="s">
        <v>351</v>
      </c>
      <c r="C64" s="18" t="s">
        <v>94</v>
      </c>
      <c r="D64" s="343">
        <v>13600</v>
      </c>
    </row>
    <row r="65" spans="1:8" s="301" customFormat="1" ht="11.25">
      <c r="A65" s="13">
        <f t="shared" si="3"/>
        <v>51</v>
      </c>
      <c r="B65" s="352" t="s">
        <v>320</v>
      </c>
      <c r="C65" s="13" t="s">
        <v>94</v>
      </c>
      <c r="D65" s="353">
        <v>6855</v>
      </c>
    </row>
    <row r="66" spans="1:8" s="301" customFormat="1" ht="11.25">
      <c r="A66" s="28">
        <f t="shared" si="3"/>
        <v>52</v>
      </c>
      <c r="B66" s="340" t="s">
        <v>321</v>
      </c>
      <c r="C66" s="28" t="s">
        <v>94</v>
      </c>
      <c r="D66" s="327">
        <v>13705</v>
      </c>
    </row>
    <row r="67" spans="1:8" s="301" customFormat="1" ht="11.25">
      <c r="A67" s="28">
        <f t="shared" si="3"/>
        <v>53</v>
      </c>
      <c r="B67" s="340" t="s">
        <v>322</v>
      </c>
      <c r="C67" s="28" t="s">
        <v>94</v>
      </c>
      <c r="D67" s="327">
        <v>15515</v>
      </c>
    </row>
    <row r="68" spans="1:8" s="301" customFormat="1" ht="11.25">
      <c r="A68" s="28">
        <f t="shared" si="3"/>
        <v>54</v>
      </c>
      <c r="B68" s="340" t="s">
        <v>105</v>
      </c>
      <c r="C68" s="347" t="s">
        <v>99</v>
      </c>
      <c r="D68" s="327">
        <f>+Concr!K28</f>
        <v>438795</v>
      </c>
    </row>
    <row r="69" spans="1:8" s="301" customFormat="1" ht="11.25">
      <c r="A69" s="28">
        <f t="shared" si="3"/>
        <v>55</v>
      </c>
      <c r="B69" s="340" t="s">
        <v>106</v>
      </c>
      <c r="C69" s="347" t="s">
        <v>99</v>
      </c>
      <c r="D69" s="327">
        <f>+Concr!K27</f>
        <v>461118</v>
      </c>
    </row>
    <row r="70" spans="1:8" s="301" customFormat="1" ht="11.25">
      <c r="A70" s="28">
        <f t="shared" si="3"/>
        <v>56</v>
      </c>
      <c r="B70" s="340" t="s">
        <v>107</v>
      </c>
      <c r="C70" s="347" t="s">
        <v>99</v>
      </c>
      <c r="D70" s="327">
        <f>+Concr!K26</f>
        <v>484481</v>
      </c>
    </row>
    <row r="71" spans="1:8" s="301" customFormat="1" ht="11.25">
      <c r="A71" s="28">
        <f t="shared" si="3"/>
        <v>57</v>
      </c>
      <c r="B71" s="340" t="s">
        <v>108</v>
      </c>
      <c r="C71" s="347" t="s">
        <v>99</v>
      </c>
      <c r="D71" s="327">
        <f>+Concr!K30</f>
        <v>496481</v>
      </c>
    </row>
    <row r="72" spans="1:8" s="301" customFormat="1" ht="11.25">
      <c r="A72" s="28">
        <f t="shared" si="3"/>
        <v>58</v>
      </c>
      <c r="B72" s="340" t="s">
        <v>109</v>
      </c>
      <c r="C72" s="347" t="s">
        <v>99</v>
      </c>
      <c r="D72" s="327">
        <f>+Concr!K25</f>
        <v>508221</v>
      </c>
    </row>
    <row r="73" spans="1:8" s="301" customFormat="1" ht="11.25">
      <c r="A73" s="28">
        <f t="shared" si="3"/>
        <v>59</v>
      </c>
      <c r="B73" s="340" t="s">
        <v>513</v>
      </c>
      <c r="C73" s="131" t="s">
        <v>6</v>
      </c>
      <c r="D73" s="327">
        <v>2300</v>
      </c>
      <c r="E73" s="119"/>
      <c r="F73" s="119"/>
      <c r="G73" s="119"/>
    </row>
    <row r="74" spans="1:8" s="301" customFormat="1" ht="11.25">
      <c r="A74" s="28">
        <f t="shared" si="3"/>
        <v>60</v>
      </c>
      <c r="B74" s="340" t="s">
        <v>110</v>
      </c>
      <c r="C74" s="347" t="s">
        <v>99</v>
      </c>
      <c r="D74" s="327">
        <v>476673.32</v>
      </c>
      <c r="E74" s="305"/>
      <c r="F74" s="305"/>
      <c r="G74" s="305"/>
      <c r="H74" s="119"/>
    </row>
    <row r="75" spans="1:8" s="301" customFormat="1" ht="11.25">
      <c r="A75" s="28">
        <f t="shared" si="3"/>
        <v>61</v>
      </c>
      <c r="B75" s="340" t="s">
        <v>514</v>
      </c>
      <c r="C75" s="131" t="s">
        <v>6</v>
      </c>
      <c r="D75" s="327">
        <v>4553.54</v>
      </c>
      <c r="E75" s="119"/>
      <c r="F75" s="119"/>
      <c r="G75" s="119"/>
      <c r="H75" s="119"/>
    </row>
    <row r="76" spans="1:8" s="301" customFormat="1" ht="11.25">
      <c r="A76" s="28">
        <f t="shared" si="3"/>
        <v>62</v>
      </c>
      <c r="B76" s="340" t="s">
        <v>515</v>
      </c>
      <c r="C76" s="131" t="s">
        <v>94</v>
      </c>
      <c r="D76" s="327">
        <v>1667.2</v>
      </c>
      <c r="E76" s="119"/>
      <c r="F76" s="119"/>
      <c r="G76" s="119"/>
      <c r="H76" s="119"/>
    </row>
    <row r="77" spans="1:8" s="301" customFormat="1" ht="11.25">
      <c r="A77" s="28">
        <f t="shared" si="3"/>
        <v>63</v>
      </c>
      <c r="B77" s="340" t="s">
        <v>516</v>
      </c>
      <c r="C77" s="131" t="s">
        <v>486</v>
      </c>
      <c r="D77" s="327">
        <v>3876.2400000000002</v>
      </c>
      <c r="E77" s="119"/>
      <c r="F77" s="119"/>
      <c r="G77" s="119"/>
    </row>
    <row r="78" spans="1:8" s="301" customFormat="1" ht="11.25">
      <c r="A78" s="28">
        <f>A74+1</f>
        <v>61</v>
      </c>
      <c r="B78" s="340" t="s">
        <v>111</v>
      </c>
      <c r="C78" s="347" t="s">
        <v>99</v>
      </c>
      <c r="D78" s="327">
        <v>506130.66000000003</v>
      </c>
      <c r="E78" s="305"/>
    </row>
    <row r="79" spans="1:8" s="301" customFormat="1" ht="11.25">
      <c r="A79" s="28">
        <f t="shared" si="3"/>
        <v>62</v>
      </c>
      <c r="B79" s="340" t="s">
        <v>388</v>
      </c>
      <c r="C79" s="347" t="s">
        <v>91</v>
      </c>
      <c r="D79" s="327">
        <f>+Concr!K15</f>
        <v>8000</v>
      </c>
      <c r="E79" s="305"/>
    </row>
    <row r="80" spans="1:8" s="301" customFormat="1" ht="11.25">
      <c r="A80" s="28">
        <f t="shared" si="3"/>
        <v>63</v>
      </c>
      <c r="B80" s="340" t="s">
        <v>112</v>
      </c>
      <c r="C80" s="347" t="s">
        <v>99</v>
      </c>
      <c r="D80" s="327">
        <f>+Concr!K31</f>
        <v>387271.5</v>
      </c>
      <c r="E80" s="305"/>
    </row>
    <row r="81" spans="1:4" s="301" customFormat="1" ht="11.25">
      <c r="A81" s="28">
        <f t="shared" si="3"/>
        <v>64</v>
      </c>
      <c r="B81" s="340" t="s">
        <v>299</v>
      </c>
      <c r="C81" s="347" t="s">
        <v>94</v>
      </c>
      <c r="D81" s="327">
        <v>108000</v>
      </c>
    </row>
    <row r="82" spans="1:4" s="301" customFormat="1" ht="11.25">
      <c r="A82" s="28">
        <f t="shared" si="3"/>
        <v>65</v>
      </c>
      <c r="B82" s="340" t="s">
        <v>314</v>
      </c>
      <c r="C82" s="347" t="s">
        <v>94</v>
      </c>
      <c r="D82" s="327">
        <v>84520</v>
      </c>
    </row>
    <row r="83" spans="1:4" s="301" customFormat="1" ht="11.25">
      <c r="A83" s="28">
        <f t="shared" si="3"/>
        <v>66</v>
      </c>
      <c r="B83" s="340" t="s">
        <v>113</v>
      </c>
      <c r="C83" s="347" t="s">
        <v>91</v>
      </c>
      <c r="D83" s="327">
        <v>650</v>
      </c>
    </row>
    <row r="84" spans="1:4" s="301" customFormat="1" ht="11.25">
      <c r="A84" s="28">
        <f t="shared" si="3"/>
        <v>67</v>
      </c>
      <c r="B84" s="340" t="s">
        <v>493</v>
      </c>
      <c r="C84" s="347" t="s">
        <v>94</v>
      </c>
      <c r="D84" s="327">
        <v>110000</v>
      </c>
    </row>
    <row r="85" spans="1:4" s="301" customFormat="1" ht="11.25">
      <c r="A85" s="28">
        <f t="shared" si="3"/>
        <v>68</v>
      </c>
      <c r="B85" s="340" t="s">
        <v>342</v>
      </c>
      <c r="C85" s="347" t="s">
        <v>101</v>
      </c>
      <c r="D85" s="327">
        <v>31000</v>
      </c>
    </row>
    <row r="86" spans="1:4" s="301" customFormat="1" ht="11.25">
      <c r="A86" s="28">
        <f t="shared" si="3"/>
        <v>69</v>
      </c>
      <c r="B86" s="340" t="s">
        <v>280</v>
      </c>
      <c r="C86" s="347" t="s">
        <v>101</v>
      </c>
      <c r="D86" s="327">
        <v>2150</v>
      </c>
    </row>
    <row r="87" spans="1:4" s="301" customFormat="1" ht="11.25">
      <c r="A87" s="28">
        <f t="shared" si="3"/>
        <v>70</v>
      </c>
      <c r="B87" s="340" t="s">
        <v>271</v>
      </c>
      <c r="C87" s="347" t="s">
        <v>6</v>
      </c>
      <c r="D87" s="327">
        <v>1600</v>
      </c>
    </row>
    <row r="88" spans="1:4" s="301" customFormat="1" ht="11.25">
      <c r="A88" s="28">
        <f t="shared" si="3"/>
        <v>71</v>
      </c>
      <c r="B88" s="340" t="s">
        <v>278</v>
      </c>
      <c r="C88" s="347" t="s">
        <v>101</v>
      </c>
      <c r="D88" s="327">
        <v>2650</v>
      </c>
    </row>
    <row r="89" spans="1:4" s="301" customFormat="1" ht="11.25">
      <c r="A89" s="28">
        <f t="shared" si="3"/>
        <v>72</v>
      </c>
      <c r="B89" s="340" t="s">
        <v>279</v>
      </c>
      <c r="C89" s="347" t="s">
        <v>99</v>
      </c>
      <c r="D89" s="327">
        <v>12000</v>
      </c>
    </row>
    <row r="90" spans="1:4" s="301" customFormat="1" ht="11.25">
      <c r="A90" s="28">
        <f t="shared" si="3"/>
        <v>73</v>
      </c>
      <c r="B90" s="340" t="s">
        <v>327</v>
      </c>
      <c r="C90" s="347" t="s">
        <v>94</v>
      </c>
      <c r="D90" s="327">
        <v>1531000</v>
      </c>
    </row>
    <row r="91" spans="1:4" s="301" customFormat="1" ht="11.25">
      <c r="A91" s="28">
        <f t="shared" si="3"/>
        <v>74</v>
      </c>
      <c r="B91" s="340" t="s">
        <v>272</v>
      </c>
      <c r="C91" s="347" t="s">
        <v>94</v>
      </c>
      <c r="D91" s="327">
        <v>2800</v>
      </c>
    </row>
    <row r="92" spans="1:4" s="301" customFormat="1" ht="11.25">
      <c r="A92" s="28">
        <f t="shared" si="3"/>
        <v>75</v>
      </c>
      <c r="B92" s="340" t="s">
        <v>277</v>
      </c>
      <c r="C92" s="347" t="s">
        <v>99</v>
      </c>
      <c r="D92" s="327">
        <v>18000</v>
      </c>
    </row>
    <row r="93" spans="1:4" s="301" customFormat="1" ht="11.25">
      <c r="A93" s="28">
        <f t="shared" si="3"/>
        <v>76</v>
      </c>
      <c r="B93" s="340" t="s">
        <v>253</v>
      </c>
      <c r="C93" s="347" t="s">
        <v>94</v>
      </c>
      <c r="D93" s="327">
        <v>1200</v>
      </c>
    </row>
    <row r="94" spans="1:4" s="301" customFormat="1" ht="11.25">
      <c r="A94" s="28">
        <f t="shared" si="3"/>
        <v>77</v>
      </c>
      <c r="B94" s="340" t="s">
        <v>239</v>
      </c>
      <c r="C94" s="347" t="s">
        <v>94</v>
      </c>
      <c r="D94" s="327">
        <v>1600</v>
      </c>
    </row>
    <row r="95" spans="1:4" s="301" customFormat="1" ht="11.25">
      <c r="A95" s="28">
        <f t="shared" si="3"/>
        <v>78</v>
      </c>
      <c r="B95" s="340" t="s">
        <v>579</v>
      </c>
      <c r="C95" s="347" t="s">
        <v>94</v>
      </c>
      <c r="D95" s="327">
        <v>455000</v>
      </c>
    </row>
    <row r="96" spans="1:4" s="301" customFormat="1" ht="11.25">
      <c r="A96" s="28">
        <f t="shared" si="3"/>
        <v>79</v>
      </c>
      <c r="B96" s="340" t="s">
        <v>114</v>
      </c>
      <c r="C96" s="347" t="s">
        <v>94</v>
      </c>
      <c r="D96" s="327">
        <v>700</v>
      </c>
    </row>
    <row r="97" spans="1:7" s="301" customFormat="1" ht="11.25">
      <c r="A97" s="28">
        <f t="shared" si="3"/>
        <v>80</v>
      </c>
      <c r="B97" s="340" t="s">
        <v>517</v>
      </c>
      <c r="C97" s="347" t="s">
        <v>94</v>
      </c>
      <c r="D97" s="327">
        <v>27895</v>
      </c>
    </row>
    <row r="98" spans="1:7" s="301" customFormat="1" ht="11.25">
      <c r="A98" s="28">
        <f t="shared" si="3"/>
        <v>81</v>
      </c>
      <c r="B98" s="340" t="s">
        <v>518</v>
      </c>
      <c r="C98" s="347" t="s">
        <v>486</v>
      </c>
      <c r="D98" s="327">
        <v>1869</v>
      </c>
    </row>
    <row r="99" spans="1:7" s="301" customFormat="1" ht="11.25">
      <c r="A99" s="28">
        <f t="shared" si="3"/>
        <v>82</v>
      </c>
      <c r="B99" s="340" t="s">
        <v>267</v>
      </c>
      <c r="C99" s="347" t="s">
        <v>94</v>
      </c>
      <c r="D99" s="327">
        <v>69780</v>
      </c>
    </row>
    <row r="100" spans="1:7" s="301" customFormat="1" ht="11.25">
      <c r="A100" s="28">
        <f t="shared" si="3"/>
        <v>83</v>
      </c>
      <c r="B100" s="340" t="s">
        <v>136</v>
      </c>
      <c r="C100" s="28" t="s">
        <v>94</v>
      </c>
      <c r="D100" s="327">
        <v>8500</v>
      </c>
    </row>
    <row r="101" spans="1:7" s="301" customFormat="1" ht="11.25">
      <c r="A101" s="28">
        <f t="shared" si="3"/>
        <v>84</v>
      </c>
      <c r="B101" s="340" t="s">
        <v>339</v>
      </c>
      <c r="C101" s="28" t="s">
        <v>94</v>
      </c>
      <c r="D101" s="327">
        <v>12500</v>
      </c>
    </row>
    <row r="102" spans="1:7" s="301" customFormat="1" ht="11.25">
      <c r="A102" s="28">
        <f t="shared" si="3"/>
        <v>85</v>
      </c>
      <c r="B102" s="340" t="s">
        <v>490</v>
      </c>
      <c r="C102" s="28" t="s">
        <v>94</v>
      </c>
      <c r="D102" s="327">
        <v>402320</v>
      </c>
    </row>
    <row r="103" spans="1:7" s="301" customFormat="1" ht="11.25">
      <c r="A103" s="28">
        <f t="shared" si="3"/>
        <v>86</v>
      </c>
      <c r="B103" s="340" t="s">
        <v>494</v>
      </c>
      <c r="C103" s="28" t="s">
        <v>94</v>
      </c>
      <c r="D103" s="327">
        <v>418320</v>
      </c>
    </row>
    <row r="104" spans="1:7" s="301" customFormat="1" ht="11.25">
      <c r="A104" s="28">
        <f t="shared" si="3"/>
        <v>87</v>
      </c>
      <c r="B104" s="340" t="s">
        <v>499</v>
      </c>
      <c r="C104" s="28" t="s">
        <v>94</v>
      </c>
      <c r="D104" s="327">
        <v>90000</v>
      </c>
    </row>
    <row r="105" spans="1:7" s="301" customFormat="1" ht="11.25">
      <c r="A105" s="28">
        <f t="shared" si="3"/>
        <v>88</v>
      </c>
      <c r="B105" s="340" t="s">
        <v>500</v>
      </c>
      <c r="C105" s="28" t="s">
        <v>94</v>
      </c>
      <c r="D105" s="327">
        <v>220000</v>
      </c>
    </row>
    <row r="106" spans="1:7" s="301" customFormat="1" ht="11.25">
      <c r="A106" s="28">
        <f t="shared" si="3"/>
        <v>89</v>
      </c>
      <c r="B106" s="340" t="s">
        <v>510</v>
      </c>
      <c r="C106" s="28" t="s">
        <v>101</v>
      </c>
      <c r="D106" s="327">
        <v>30541.32</v>
      </c>
    </row>
    <row r="107" spans="1:7" s="301" customFormat="1" ht="11.25">
      <c r="A107" s="28">
        <f t="shared" si="3"/>
        <v>90</v>
      </c>
      <c r="B107" s="340" t="s">
        <v>664</v>
      </c>
      <c r="C107" s="348" t="s">
        <v>94</v>
      </c>
      <c r="D107" s="327">
        <v>72830000</v>
      </c>
      <c r="F107" s="306"/>
    </row>
    <row r="108" spans="1:7" s="301" customFormat="1" ht="11.25">
      <c r="A108" s="28">
        <f t="shared" si="3"/>
        <v>91</v>
      </c>
      <c r="B108" s="340" t="s">
        <v>257</v>
      </c>
      <c r="C108" s="347" t="s">
        <v>6</v>
      </c>
      <c r="D108" s="327">
        <v>1680</v>
      </c>
    </row>
    <row r="109" spans="1:7" s="301" customFormat="1" ht="11.25">
      <c r="A109" s="28">
        <f t="shared" si="3"/>
        <v>92</v>
      </c>
      <c r="B109" s="340" t="s">
        <v>258</v>
      </c>
      <c r="C109" s="347" t="s">
        <v>6</v>
      </c>
      <c r="D109" s="327">
        <v>2600</v>
      </c>
    </row>
    <row r="110" spans="1:7" s="305" customFormat="1" ht="11.25">
      <c r="A110" s="28">
        <f t="shared" si="3"/>
        <v>93</v>
      </c>
      <c r="B110" s="340" t="s">
        <v>256</v>
      </c>
      <c r="C110" s="347" t="s">
        <v>101</v>
      </c>
      <c r="D110" s="327">
        <v>4950</v>
      </c>
      <c r="E110" s="301"/>
      <c r="F110" s="301"/>
      <c r="G110" s="301"/>
    </row>
    <row r="111" spans="1:7" s="305" customFormat="1" ht="11.25">
      <c r="A111" s="28">
        <f t="shared" si="3"/>
        <v>94</v>
      </c>
      <c r="B111" s="340" t="s">
        <v>255</v>
      </c>
      <c r="C111" s="347" t="s">
        <v>101</v>
      </c>
      <c r="D111" s="327">
        <v>650</v>
      </c>
    </row>
    <row r="112" spans="1:7" s="305" customFormat="1" ht="11.25">
      <c r="A112" s="28">
        <f t="shared" si="3"/>
        <v>95</v>
      </c>
      <c r="B112" s="340" t="s">
        <v>252</v>
      </c>
      <c r="C112" s="347" t="s">
        <v>94</v>
      </c>
      <c r="D112" s="327">
        <v>600</v>
      </c>
    </row>
    <row r="113" spans="1:7" s="305" customFormat="1">
      <c r="A113" s="28">
        <f t="shared" si="3"/>
        <v>96</v>
      </c>
      <c r="B113" s="340" t="s">
        <v>338</v>
      </c>
      <c r="C113" s="347" t="s">
        <v>94</v>
      </c>
      <c r="D113" s="327">
        <v>20000</v>
      </c>
      <c r="G113" s="288"/>
    </row>
    <row r="114" spans="1:7" s="305" customFormat="1">
      <c r="A114" s="28">
        <f t="shared" ref="A114:A194" si="4">A113+1</f>
        <v>97</v>
      </c>
      <c r="B114" s="340" t="s">
        <v>337</v>
      </c>
      <c r="C114" s="347" t="s">
        <v>94</v>
      </c>
      <c r="D114" s="327">
        <v>38000</v>
      </c>
      <c r="G114" s="288"/>
    </row>
    <row r="115" spans="1:7" s="305" customFormat="1">
      <c r="A115" s="28">
        <f t="shared" si="4"/>
        <v>98</v>
      </c>
      <c r="B115" s="340" t="s">
        <v>336</v>
      </c>
      <c r="C115" s="347" t="s">
        <v>94</v>
      </c>
      <c r="D115" s="327">
        <v>16750</v>
      </c>
      <c r="G115" s="288"/>
    </row>
    <row r="116" spans="1:7" s="305" customFormat="1">
      <c r="A116" s="28">
        <f t="shared" si="4"/>
        <v>99</v>
      </c>
      <c r="B116" s="340" t="s">
        <v>323</v>
      </c>
      <c r="C116" s="347" t="s">
        <v>94</v>
      </c>
      <c r="D116" s="327">
        <v>65000</v>
      </c>
      <c r="G116" s="288"/>
    </row>
    <row r="117" spans="1:7" s="305" customFormat="1" ht="13.5" thickBot="1">
      <c r="A117" s="18">
        <f t="shared" si="4"/>
        <v>100</v>
      </c>
      <c r="B117" s="351" t="s">
        <v>298</v>
      </c>
      <c r="C117" s="355" t="s">
        <v>94</v>
      </c>
      <c r="D117" s="343">
        <v>92100</v>
      </c>
      <c r="G117" s="288"/>
    </row>
    <row r="118" spans="1:7" s="305" customFormat="1">
      <c r="A118" s="13">
        <f t="shared" si="4"/>
        <v>101</v>
      </c>
      <c r="B118" s="352" t="s">
        <v>115</v>
      </c>
      <c r="C118" s="354" t="s">
        <v>99</v>
      </c>
      <c r="D118" s="353">
        <f>+Concr!K37</f>
        <v>604737</v>
      </c>
      <c r="G118" s="288"/>
    </row>
    <row r="119" spans="1:7" s="305" customFormat="1">
      <c r="A119" s="28">
        <f t="shared" si="4"/>
        <v>102</v>
      </c>
      <c r="B119" s="340" t="s">
        <v>116</v>
      </c>
      <c r="C119" s="347" t="s">
        <v>99</v>
      </c>
      <c r="D119" s="327">
        <f>+Concr!K38</f>
        <v>523089</v>
      </c>
      <c r="G119" s="288"/>
    </row>
    <row r="120" spans="1:7" s="305" customFormat="1" ht="11.25">
      <c r="A120" s="28">
        <f t="shared" si="4"/>
        <v>103</v>
      </c>
      <c r="B120" s="340" t="s">
        <v>117</v>
      </c>
      <c r="C120" s="347" t="s">
        <v>99</v>
      </c>
      <c r="D120" s="327">
        <f>+Concr!K39</f>
        <v>590373</v>
      </c>
    </row>
    <row r="121" spans="1:7" s="301" customFormat="1" ht="11.25">
      <c r="A121" s="28">
        <f t="shared" si="4"/>
        <v>104</v>
      </c>
      <c r="B121" s="340" t="s">
        <v>118</v>
      </c>
      <c r="C121" s="347" t="s">
        <v>99</v>
      </c>
      <c r="D121" s="327">
        <f>+Concr!K40</f>
        <v>475860</v>
      </c>
      <c r="E121" s="305"/>
      <c r="F121" s="305"/>
      <c r="G121" s="305"/>
    </row>
    <row r="122" spans="1:7" s="301" customFormat="1" ht="11.25">
      <c r="A122" s="28">
        <f t="shared" si="4"/>
        <v>105</v>
      </c>
      <c r="B122" s="340" t="s">
        <v>119</v>
      </c>
      <c r="C122" s="28" t="s">
        <v>99</v>
      </c>
      <c r="D122" s="327">
        <f>+Concr!K41</f>
        <v>537537</v>
      </c>
    </row>
    <row r="123" spans="1:7" s="301" customFormat="1" ht="11.25">
      <c r="A123" s="28">
        <f t="shared" si="4"/>
        <v>106</v>
      </c>
      <c r="B123" s="340" t="s">
        <v>248</v>
      </c>
      <c r="C123" s="28" t="s">
        <v>94</v>
      </c>
      <c r="D123" s="327">
        <v>665</v>
      </c>
    </row>
    <row r="124" spans="1:7" s="301" customFormat="1" ht="11.25">
      <c r="A124" s="28">
        <f t="shared" si="4"/>
        <v>107</v>
      </c>
      <c r="B124" s="340" t="s">
        <v>120</v>
      </c>
      <c r="C124" s="28" t="s">
        <v>91</v>
      </c>
      <c r="D124" s="327">
        <v>2450</v>
      </c>
    </row>
    <row r="125" spans="1:7" s="301" customFormat="1" ht="11.25">
      <c r="A125" s="28">
        <f t="shared" si="4"/>
        <v>108</v>
      </c>
      <c r="B125" s="340" t="s">
        <v>266</v>
      </c>
      <c r="C125" s="28" t="s">
        <v>101</v>
      </c>
      <c r="D125" s="327">
        <v>5000</v>
      </c>
    </row>
    <row r="126" spans="1:7" s="301" customFormat="1" ht="11.25">
      <c r="A126" s="28">
        <f t="shared" si="4"/>
        <v>109</v>
      </c>
      <c r="B126" s="340" t="s">
        <v>121</v>
      </c>
      <c r="C126" s="28" t="s">
        <v>99</v>
      </c>
      <c r="D126" s="327">
        <v>55000</v>
      </c>
    </row>
    <row r="127" spans="1:7" s="301" customFormat="1" ht="11.25">
      <c r="A127" s="28">
        <f t="shared" si="4"/>
        <v>110</v>
      </c>
      <c r="B127" s="340" t="s">
        <v>261</v>
      </c>
      <c r="C127" s="347" t="s">
        <v>94</v>
      </c>
      <c r="D127" s="327">
        <v>36000</v>
      </c>
    </row>
    <row r="128" spans="1:7" s="301" customFormat="1" ht="11.25">
      <c r="A128" s="28">
        <f t="shared" si="4"/>
        <v>111</v>
      </c>
      <c r="B128" s="340" t="s">
        <v>588</v>
      </c>
      <c r="C128" s="347" t="s">
        <v>6</v>
      </c>
      <c r="D128" s="327">
        <v>6000</v>
      </c>
    </row>
    <row r="129" spans="1:7" s="301" customFormat="1" ht="11.25">
      <c r="A129" s="28">
        <f t="shared" si="4"/>
        <v>112</v>
      </c>
      <c r="B129" s="340" t="s">
        <v>123</v>
      </c>
      <c r="C129" s="347" t="s">
        <v>122</v>
      </c>
      <c r="D129" s="327">
        <v>40960</v>
      </c>
    </row>
    <row r="130" spans="1:7" s="301" customFormat="1" ht="11.25">
      <c r="A130" s="28">
        <f t="shared" si="4"/>
        <v>113</v>
      </c>
      <c r="B130" s="340" t="s">
        <v>254</v>
      </c>
      <c r="C130" s="347" t="s">
        <v>101</v>
      </c>
      <c r="D130" s="327">
        <v>19000</v>
      </c>
    </row>
    <row r="131" spans="1:7" s="301" customFormat="1" ht="11.25">
      <c r="A131" s="28">
        <f t="shared" si="4"/>
        <v>114</v>
      </c>
      <c r="B131" s="340" t="s">
        <v>124</v>
      </c>
      <c r="C131" s="347" t="s">
        <v>91</v>
      </c>
      <c r="D131" s="327">
        <v>3075</v>
      </c>
    </row>
    <row r="132" spans="1:7" s="301" customFormat="1" ht="11.25">
      <c r="A132" s="28">
        <f t="shared" si="4"/>
        <v>115</v>
      </c>
      <c r="B132" s="340" t="s">
        <v>344</v>
      </c>
      <c r="C132" s="347" t="s">
        <v>94</v>
      </c>
      <c r="D132" s="327">
        <v>1200000</v>
      </c>
    </row>
    <row r="133" spans="1:7" s="301" customFormat="1" ht="11.25">
      <c r="A133" s="28">
        <f t="shared" si="4"/>
        <v>116</v>
      </c>
      <c r="B133" s="340" t="s">
        <v>125</v>
      </c>
      <c r="C133" s="347" t="s">
        <v>126</v>
      </c>
      <c r="D133" s="327">
        <v>2500</v>
      </c>
    </row>
    <row r="134" spans="1:7" s="305" customFormat="1" ht="11.25">
      <c r="A134" s="28">
        <f t="shared" si="4"/>
        <v>117</v>
      </c>
      <c r="B134" s="340" t="s">
        <v>127</v>
      </c>
      <c r="C134" s="347" t="s">
        <v>99</v>
      </c>
      <c r="D134" s="327">
        <v>20000</v>
      </c>
      <c r="E134" s="301"/>
      <c r="F134" s="301"/>
      <c r="G134" s="301"/>
    </row>
    <row r="135" spans="1:7" s="305" customFormat="1" ht="11.25">
      <c r="A135" s="28">
        <f t="shared" si="4"/>
        <v>118</v>
      </c>
      <c r="B135" s="340" t="s">
        <v>307</v>
      </c>
      <c r="C135" s="347" t="s">
        <v>99</v>
      </c>
      <c r="D135" s="327">
        <v>10000</v>
      </c>
    </row>
    <row r="136" spans="1:7" s="305" customFormat="1" ht="11.25">
      <c r="A136" s="28">
        <f t="shared" si="4"/>
        <v>119</v>
      </c>
      <c r="B136" s="340" t="s">
        <v>300</v>
      </c>
      <c r="C136" s="347" t="s">
        <v>94</v>
      </c>
      <c r="D136" s="327">
        <v>43010</v>
      </c>
    </row>
    <row r="137" spans="1:7" s="305" customFormat="1" ht="11.25">
      <c r="A137" s="28">
        <f t="shared" si="4"/>
        <v>120</v>
      </c>
      <c r="B137" s="340" t="s">
        <v>301</v>
      </c>
      <c r="C137" s="347" t="s">
        <v>94</v>
      </c>
      <c r="D137" s="327">
        <v>78392</v>
      </c>
    </row>
    <row r="138" spans="1:7" s="305" customFormat="1" ht="11.25">
      <c r="A138" s="28">
        <f t="shared" si="4"/>
        <v>121</v>
      </c>
      <c r="B138" s="340" t="s">
        <v>302</v>
      </c>
      <c r="C138" s="347" t="s">
        <v>94</v>
      </c>
      <c r="D138" s="327">
        <v>91324</v>
      </c>
    </row>
    <row r="139" spans="1:7" s="305" customFormat="1" ht="11.25">
      <c r="A139" s="28">
        <f t="shared" si="4"/>
        <v>122</v>
      </c>
      <c r="B139" s="340" t="s">
        <v>308</v>
      </c>
      <c r="C139" s="347" t="s">
        <v>94</v>
      </c>
      <c r="D139" s="327">
        <v>64500</v>
      </c>
    </row>
    <row r="140" spans="1:7" s="305" customFormat="1" ht="11.25">
      <c r="A140" s="28">
        <f t="shared" si="4"/>
        <v>123</v>
      </c>
      <c r="B140" s="340" t="s">
        <v>309</v>
      </c>
      <c r="C140" s="347" t="s">
        <v>94</v>
      </c>
      <c r="D140" s="327">
        <v>60710</v>
      </c>
    </row>
    <row r="141" spans="1:7" s="305" customFormat="1" ht="11.25">
      <c r="A141" s="28">
        <f t="shared" si="4"/>
        <v>124</v>
      </c>
      <c r="B141" s="340" t="s">
        <v>310</v>
      </c>
      <c r="C141" s="347" t="s">
        <v>94</v>
      </c>
      <c r="D141" s="327">
        <v>35735</v>
      </c>
    </row>
    <row r="142" spans="1:7" s="305" customFormat="1" ht="11.25">
      <c r="A142" s="28">
        <f t="shared" si="4"/>
        <v>125</v>
      </c>
      <c r="B142" s="340" t="s">
        <v>128</v>
      </c>
      <c r="C142" s="347" t="s">
        <v>94</v>
      </c>
      <c r="D142" s="327">
        <v>12744</v>
      </c>
    </row>
    <row r="143" spans="1:7" s="305" customFormat="1" ht="11.25">
      <c r="A143" s="28">
        <f t="shared" si="4"/>
        <v>126</v>
      </c>
      <c r="B143" s="340" t="s">
        <v>580</v>
      </c>
      <c r="C143" s="347" t="s">
        <v>83</v>
      </c>
      <c r="D143" s="327">
        <v>46000</v>
      </c>
    </row>
    <row r="144" spans="1:7" s="305" customFormat="1" ht="11.25">
      <c r="A144" s="28">
        <f t="shared" si="4"/>
        <v>127</v>
      </c>
      <c r="B144" s="340" t="s">
        <v>581</v>
      </c>
      <c r="C144" s="347" t="s">
        <v>83</v>
      </c>
      <c r="D144" s="327">
        <v>80000</v>
      </c>
    </row>
    <row r="145" spans="1:8" s="305" customFormat="1" ht="11.25">
      <c r="A145" s="28">
        <f t="shared" si="4"/>
        <v>128</v>
      </c>
      <c r="B145" s="340" t="s">
        <v>582</v>
      </c>
      <c r="C145" s="347" t="s">
        <v>83</v>
      </c>
      <c r="D145" s="327">
        <v>76000</v>
      </c>
    </row>
    <row r="146" spans="1:8" s="305" customFormat="1" ht="11.25">
      <c r="A146" s="28">
        <f t="shared" si="4"/>
        <v>129</v>
      </c>
      <c r="B146" s="340" t="s">
        <v>128</v>
      </c>
      <c r="C146" s="347" t="s">
        <v>94</v>
      </c>
      <c r="D146" s="327">
        <v>12744</v>
      </c>
    </row>
    <row r="147" spans="1:8" s="305" customFormat="1" ht="11.25">
      <c r="A147" s="28">
        <f t="shared" si="4"/>
        <v>130</v>
      </c>
      <c r="B147" s="340" t="s">
        <v>129</v>
      </c>
      <c r="C147" s="347" t="s">
        <v>91</v>
      </c>
      <c r="D147" s="327">
        <v>2670</v>
      </c>
    </row>
    <row r="148" spans="1:8" s="305" customFormat="1" ht="11.25">
      <c r="A148" s="28">
        <f t="shared" si="4"/>
        <v>131</v>
      </c>
      <c r="B148" s="340" t="s">
        <v>130</v>
      </c>
      <c r="C148" s="347" t="s">
        <v>131</v>
      </c>
      <c r="D148" s="327">
        <v>6325</v>
      </c>
    </row>
    <row r="149" spans="1:8" s="305" customFormat="1" ht="11.25">
      <c r="A149" s="28">
        <f t="shared" si="4"/>
        <v>132</v>
      </c>
      <c r="B149" s="340" t="s">
        <v>263</v>
      </c>
      <c r="C149" s="347" t="s">
        <v>122</v>
      </c>
      <c r="D149" s="327">
        <v>55935</v>
      </c>
    </row>
    <row r="150" spans="1:8" s="305" customFormat="1" ht="11.25">
      <c r="A150" s="28">
        <f t="shared" si="4"/>
        <v>133</v>
      </c>
      <c r="B150" s="340" t="s">
        <v>240</v>
      </c>
      <c r="C150" s="347" t="s">
        <v>101</v>
      </c>
      <c r="D150" s="327">
        <v>10725</v>
      </c>
    </row>
    <row r="151" spans="1:8" s="305" customFormat="1" ht="11.25">
      <c r="A151" s="28">
        <f t="shared" si="4"/>
        <v>134</v>
      </c>
      <c r="B151" s="340" t="s">
        <v>241</v>
      </c>
      <c r="C151" s="347" t="s">
        <v>101</v>
      </c>
      <c r="D151" s="327">
        <v>13160</v>
      </c>
    </row>
    <row r="152" spans="1:8" s="305" customFormat="1" ht="11.25">
      <c r="A152" s="28">
        <f t="shared" si="4"/>
        <v>135</v>
      </c>
      <c r="B152" s="340" t="s">
        <v>585</v>
      </c>
      <c r="C152" s="347" t="s">
        <v>101</v>
      </c>
      <c r="D152" s="327">
        <v>26000</v>
      </c>
    </row>
    <row r="153" spans="1:8" s="305" customFormat="1" ht="11.25">
      <c r="A153" s="28">
        <f t="shared" si="4"/>
        <v>136</v>
      </c>
      <c r="B153" s="340" t="s">
        <v>584</v>
      </c>
      <c r="C153" s="347" t="s">
        <v>94</v>
      </c>
      <c r="D153" s="327">
        <v>122000</v>
      </c>
    </row>
    <row r="154" spans="1:8" s="305" customFormat="1" ht="11.25">
      <c r="A154" s="28">
        <f t="shared" si="4"/>
        <v>137</v>
      </c>
      <c r="B154" s="340" t="s">
        <v>311</v>
      </c>
      <c r="C154" s="347" t="s">
        <v>94</v>
      </c>
      <c r="D154" s="327">
        <v>21245</v>
      </c>
    </row>
    <row r="155" spans="1:8" s="305" customFormat="1" ht="11.25">
      <c r="A155" s="28">
        <f t="shared" si="4"/>
        <v>138</v>
      </c>
      <c r="B155" s="340" t="s">
        <v>312</v>
      </c>
      <c r="C155" s="347" t="s">
        <v>94</v>
      </c>
      <c r="D155" s="327">
        <v>107432</v>
      </c>
    </row>
    <row r="156" spans="1:8" s="305" customFormat="1" ht="11.25">
      <c r="A156" s="28">
        <f t="shared" si="4"/>
        <v>139</v>
      </c>
      <c r="B156" s="340" t="s">
        <v>313</v>
      </c>
      <c r="C156" s="28" t="s">
        <v>94</v>
      </c>
      <c r="D156" s="327">
        <v>119750</v>
      </c>
    </row>
    <row r="157" spans="1:8" s="301" customFormat="1" ht="11.25">
      <c r="A157" s="28">
        <f t="shared" si="4"/>
        <v>140</v>
      </c>
      <c r="B157" s="340" t="s">
        <v>315</v>
      </c>
      <c r="C157" s="28" t="s">
        <v>94</v>
      </c>
      <c r="D157" s="327">
        <v>39720</v>
      </c>
      <c r="E157" s="305"/>
      <c r="F157" s="305"/>
      <c r="G157" s="305"/>
    </row>
    <row r="158" spans="1:8" s="301" customFormat="1" ht="11.25">
      <c r="A158" s="28">
        <f t="shared" si="4"/>
        <v>141</v>
      </c>
      <c r="B158" s="340" t="s">
        <v>316</v>
      </c>
      <c r="C158" s="28" t="s">
        <v>94</v>
      </c>
      <c r="D158" s="327">
        <v>76610</v>
      </c>
    </row>
    <row r="159" spans="1:8" s="301" customFormat="1" ht="11.25">
      <c r="A159" s="28">
        <f t="shared" si="4"/>
        <v>142</v>
      </c>
      <c r="B159" s="340" t="s">
        <v>427</v>
      </c>
      <c r="C159" s="28" t="s">
        <v>94</v>
      </c>
      <c r="D159" s="327">
        <v>85467</v>
      </c>
    </row>
    <row r="160" spans="1:8" s="301" customFormat="1" ht="11.25">
      <c r="A160" s="28">
        <f t="shared" si="4"/>
        <v>143</v>
      </c>
      <c r="B160" s="340" t="s">
        <v>497</v>
      </c>
      <c r="C160" s="28" t="s">
        <v>94</v>
      </c>
      <c r="D160" s="327">
        <v>24234</v>
      </c>
      <c r="H160" s="119"/>
    </row>
    <row r="161" spans="1:8" s="301" customFormat="1" ht="11.25">
      <c r="A161" s="28">
        <f t="shared" si="4"/>
        <v>144</v>
      </c>
      <c r="B161" s="340" t="s">
        <v>632</v>
      </c>
      <c r="C161" s="28" t="s">
        <v>94</v>
      </c>
      <c r="D161" s="327">
        <v>31610</v>
      </c>
      <c r="H161" s="119"/>
    </row>
    <row r="162" spans="1:8" s="301" customFormat="1" ht="11.25">
      <c r="A162" s="28">
        <f t="shared" si="4"/>
        <v>145</v>
      </c>
      <c r="B162" s="340" t="s">
        <v>498</v>
      </c>
      <c r="C162" s="28" t="s">
        <v>94</v>
      </c>
      <c r="D162" s="327">
        <v>3000</v>
      </c>
      <c r="H162" s="119"/>
    </row>
    <row r="163" spans="1:8" s="301" customFormat="1" ht="11.25">
      <c r="A163" s="28">
        <f>A161+1</f>
        <v>145</v>
      </c>
      <c r="B163" s="340" t="s">
        <v>635</v>
      </c>
      <c r="C163" s="28" t="s">
        <v>94</v>
      </c>
      <c r="D163" s="327">
        <v>48091</v>
      </c>
      <c r="H163" s="119"/>
    </row>
    <row r="164" spans="1:8" s="301" customFormat="1" ht="11.25">
      <c r="A164" s="28">
        <f t="shared" si="4"/>
        <v>146</v>
      </c>
      <c r="B164" s="340" t="s">
        <v>637</v>
      </c>
      <c r="C164" s="28" t="s">
        <v>94</v>
      </c>
      <c r="D164" s="327">
        <v>1450</v>
      </c>
      <c r="H164" s="119"/>
    </row>
    <row r="165" spans="1:8" s="301" customFormat="1" ht="11.25">
      <c r="A165" s="28">
        <f t="shared" si="4"/>
        <v>147</v>
      </c>
      <c r="B165" s="340" t="s">
        <v>636</v>
      </c>
      <c r="C165" s="28" t="s">
        <v>94</v>
      </c>
      <c r="D165" s="327">
        <v>1750</v>
      </c>
      <c r="H165" s="119"/>
    </row>
    <row r="166" spans="1:8" s="301" customFormat="1" ht="11.25">
      <c r="A166" s="28">
        <f t="shared" si="4"/>
        <v>148</v>
      </c>
      <c r="B166" s="340" t="s">
        <v>638</v>
      </c>
      <c r="C166" s="28" t="s">
        <v>94</v>
      </c>
      <c r="D166" s="327">
        <v>29098</v>
      </c>
      <c r="H166" s="119"/>
    </row>
    <row r="167" spans="1:8" s="301" customFormat="1" ht="11.25">
      <c r="A167" s="28">
        <f t="shared" si="4"/>
        <v>149</v>
      </c>
      <c r="B167" s="340" t="s">
        <v>639</v>
      </c>
      <c r="C167" s="28" t="s">
        <v>94</v>
      </c>
      <c r="D167" s="327">
        <v>30395</v>
      </c>
      <c r="H167" s="119"/>
    </row>
    <row r="168" spans="1:8" s="301" customFormat="1" ht="12" thickBot="1">
      <c r="A168" s="18">
        <f t="shared" si="4"/>
        <v>150</v>
      </c>
      <c r="B168" s="351" t="s">
        <v>640</v>
      </c>
      <c r="C168" s="18" t="s">
        <v>94</v>
      </c>
      <c r="D168" s="343">
        <v>44394</v>
      </c>
      <c r="H168" s="119"/>
    </row>
    <row r="169" spans="1:8" s="301" customFormat="1" ht="11.25">
      <c r="A169" s="13">
        <f t="shared" si="4"/>
        <v>151</v>
      </c>
      <c r="B169" s="352" t="s">
        <v>641</v>
      </c>
      <c r="C169" s="13" t="s">
        <v>94</v>
      </c>
      <c r="D169" s="353">
        <v>46943</v>
      </c>
      <c r="H169" s="119"/>
    </row>
    <row r="170" spans="1:8" s="301" customFormat="1" ht="11.25">
      <c r="A170" s="28">
        <f t="shared" si="4"/>
        <v>152</v>
      </c>
      <c r="B170" s="340" t="s">
        <v>466</v>
      </c>
      <c r="C170" s="28" t="s">
        <v>94</v>
      </c>
      <c r="D170" s="327">
        <v>19400</v>
      </c>
      <c r="E170" s="119"/>
      <c r="F170" s="119"/>
      <c r="G170" s="119"/>
      <c r="H170" s="119"/>
    </row>
    <row r="171" spans="1:8" s="301" customFormat="1" ht="11.25">
      <c r="A171" s="28">
        <f t="shared" si="4"/>
        <v>153</v>
      </c>
      <c r="B171" s="340" t="s">
        <v>634</v>
      </c>
      <c r="C171" s="28" t="s">
        <v>94</v>
      </c>
      <c r="D171" s="327">
        <v>17400</v>
      </c>
      <c r="E171" s="119"/>
      <c r="F171" s="119"/>
      <c r="G171" s="119"/>
      <c r="H171" s="119"/>
    </row>
    <row r="172" spans="1:8" s="301" customFormat="1" ht="11.25">
      <c r="A172" s="28">
        <f>A170+1</f>
        <v>153</v>
      </c>
      <c r="B172" s="340" t="s">
        <v>467</v>
      </c>
      <c r="C172" s="28" t="s">
        <v>94</v>
      </c>
      <c r="D172" s="327">
        <v>1300</v>
      </c>
      <c r="E172" s="119"/>
      <c r="F172" s="119"/>
      <c r="G172" s="119"/>
      <c r="H172" s="119"/>
    </row>
    <row r="173" spans="1:8" s="301" customFormat="1" ht="11.25">
      <c r="A173" s="28">
        <f t="shared" si="4"/>
        <v>154</v>
      </c>
      <c r="B173" s="340" t="s">
        <v>468</v>
      </c>
      <c r="C173" s="28" t="s">
        <v>94</v>
      </c>
      <c r="D173" s="327">
        <v>120000</v>
      </c>
      <c r="E173" s="119"/>
      <c r="F173" s="119"/>
      <c r="G173" s="119"/>
      <c r="H173" s="119"/>
    </row>
    <row r="174" spans="1:8" s="301" customFormat="1" ht="11.25">
      <c r="A174" s="28">
        <f t="shared" si="4"/>
        <v>155</v>
      </c>
      <c r="B174" s="340" t="s">
        <v>470</v>
      </c>
      <c r="C174" s="28" t="s">
        <v>94</v>
      </c>
      <c r="D174" s="328">
        <v>16000</v>
      </c>
      <c r="E174" s="119"/>
      <c r="F174" s="119"/>
      <c r="G174" s="119"/>
    </row>
    <row r="175" spans="1:8" s="301" customFormat="1" ht="11.25">
      <c r="A175" s="28">
        <f t="shared" si="4"/>
        <v>156</v>
      </c>
      <c r="B175" s="340" t="s">
        <v>469</v>
      </c>
      <c r="C175" s="28" t="s">
        <v>94</v>
      </c>
      <c r="D175" s="327">
        <v>90000</v>
      </c>
    </row>
    <row r="176" spans="1:8" s="301" customFormat="1" ht="11.25">
      <c r="A176" s="28">
        <f t="shared" si="4"/>
        <v>157</v>
      </c>
      <c r="B176" s="340" t="s">
        <v>501</v>
      </c>
      <c r="C176" s="28" t="s">
        <v>486</v>
      </c>
      <c r="D176" s="327">
        <v>750000</v>
      </c>
    </row>
    <row r="177" spans="1:4" s="301" customFormat="1" ht="11.25">
      <c r="A177" s="28">
        <f t="shared" si="4"/>
        <v>158</v>
      </c>
      <c r="B177" s="340" t="s">
        <v>450</v>
      </c>
      <c r="C177" s="28" t="s">
        <v>99</v>
      </c>
      <c r="D177" s="327">
        <v>384000</v>
      </c>
    </row>
    <row r="178" spans="1:4" s="301" customFormat="1" ht="11.25">
      <c r="A178" s="28">
        <f t="shared" si="4"/>
        <v>159</v>
      </c>
      <c r="B178" s="340" t="s">
        <v>454</v>
      </c>
      <c r="C178" s="28" t="s">
        <v>99</v>
      </c>
      <c r="D178" s="327">
        <v>443219</v>
      </c>
    </row>
    <row r="179" spans="1:4" s="301" customFormat="1" ht="11.25">
      <c r="A179" s="28">
        <f t="shared" si="4"/>
        <v>160</v>
      </c>
      <c r="B179" s="340" t="s">
        <v>498</v>
      </c>
      <c r="C179" s="28" t="s">
        <v>94</v>
      </c>
      <c r="D179" s="327">
        <v>8761</v>
      </c>
    </row>
    <row r="180" spans="1:4" s="301" customFormat="1" ht="11.25">
      <c r="A180" s="28">
        <f t="shared" si="4"/>
        <v>161</v>
      </c>
      <c r="B180" s="340" t="s">
        <v>461</v>
      </c>
      <c r="C180" s="28" t="s">
        <v>486</v>
      </c>
      <c r="D180" s="327">
        <v>29700</v>
      </c>
    </row>
    <row r="181" spans="1:4" s="301" customFormat="1" ht="11.25">
      <c r="A181" s="28">
        <f t="shared" si="4"/>
        <v>162</v>
      </c>
      <c r="B181" s="340" t="s">
        <v>505</v>
      </c>
      <c r="C181" s="28" t="s">
        <v>6</v>
      </c>
      <c r="D181" s="327">
        <v>65300</v>
      </c>
    </row>
    <row r="182" spans="1:4" s="301" customFormat="1" ht="11.25">
      <c r="A182" s="28">
        <f t="shared" si="4"/>
        <v>163</v>
      </c>
      <c r="B182" s="340" t="s">
        <v>506</v>
      </c>
      <c r="C182" s="28" t="s">
        <v>6</v>
      </c>
      <c r="D182" s="327">
        <v>6300</v>
      </c>
    </row>
    <row r="183" spans="1:4" s="301" customFormat="1" ht="11.25">
      <c r="A183" s="28">
        <f t="shared" si="4"/>
        <v>164</v>
      </c>
      <c r="B183" s="340" t="s">
        <v>123</v>
      </c>
      <c r="C183" s="28" t="s">
        <v>122</v>
      </c>
      <c r="D183" s="327">
        <v>41060</v>
      </c>
    </row>
    <row r="184" spans="1:4" s="301" customFormat="1" ht="11.25">
      <c r="A184" s="28">
        <f t="shared" si="4"/>
        <v>165</v>
      </c>
      <c r="B184" s="340" t="s">
        <v>583</v>
      </c>
      <c r="C184" s="28" t="s">
        <v>122</v>
      </c>
      <c r="D184" s="327">
        <v>123600</v>
      </c>
    </row>
    <row r="185" spans="1:4" s="301" customFormat="1" ht="11.25">
      <c r="A185" s="28">
        <f>A183+1</f>
        <v>165</v>
      </c>
      <c r="B185" s="340" t="s">
        <v>507</v>
      </c>
      <c r="C185" s="28" t="s">
        <v>6</v>
      </c>
      <c r="D185" s="327">
        <v>51000</v>
      </c>
    </row>
    <row r="186" spans="1:4" s="301" customFormat="1" ht="11.25">
      <c r="A186" s="28">
        <f t="shared" si="4"/>
        <v>166</v>
      </c>
      <c r="B186" s="340" t="s">
        <v>508</v>
      </c>
      <c r="C186" s="28" t="s">
        <v>101</v>
      </c>
      <c r="D186" s="327">
        <v>18500</v>
      </c>
    </row>
    <row r="187" spans="1:4" s="301" customFormat="1" ht="11.25">
      <c r="A187" s="28">
        <f t="shared" si="4"/>
        <v>167</v>
      </c>
      <c r="B187" s="340" t="s">
        <v>262</v>
      </c>
      <c r="C187" s="28" t="s">
        <v>122</v>
      </c>
      <c r="D187" s="327">
        <v>35761</v>
      </c>
    </row>
    <row r="188" spans="1:4" s="301" customFormat="1" ht="11.25">
      <c r="A188" s="28">
        <f t="shared" si="4"/>
        <v>168</v>
      </c>
      <c r="B188" s="340" t="s">
        <v>317</v>
      </c>
      <c r="C188" s="347" t="s">
        <v>94</v>
      </c>
      <c r="D188" s="327">
        <v>132386</v>
      </c>
    </row>
    <row r="189" spans="1:4" s="301" customFormat="1" ht="11.25">
      <c r="A189" s="28">
        <f t="shared" si="4"/>
        <v>169</v>
      </c>
      <c r="B189" s="340" t="s">
        <v>324</v>
      </c>
      <c r="C189" s="347" t="s">
        <v>94</v>
      </c>
      <c r="D189" s="327">
        <f>175000*1.16</f>
        <v>203000</v>
      </c>
    </row>
    <row r="190" spans="1:4" s="301" customFormat="1" ht="11.25">
      <c r="A190" s="28">
        <f t="shared" si="4"/>
        <v>170</v>
      </c>
      <c r="B190" s="340" t="s">
        <v>325</v>
      </c>
      <c r="C190" s="347" t="s">
        <v>94</v>
      </c>
      <c r="D190" s="327">
        <f>250000*1.16</f>
        <v>290000</v>
      </c>
    </row>
    <row r="191" spans="1:4" s="301" customFormat="1" ht="11.25">
      <c r="A191" s="28">
        <f t="shared" si="4"/>
        <v>171</v>
      </c>
      <c r="B191" s="340" t="s">
        <v>326</v>
      </c>
      <c r="C191" s="347" t="s">
        <v>94</v>
      </c>
      <c r="D191" s="327">
        <f>350000*1.16</f>
        <v>406000</v>
      </c>
    </row>
    <row r="192" spans="1:4" s="301" customFormat="1" ht="11.25">
      <c r="A192" s="28">
        <f t="shared" si="4"/>
        <v>172</v>
      </c>
      <c r="B192" s="340" t="s">
        <v>328</v>
      </c>
      <c r="C192" s="347" t="s">
        <v>94</v>
      </c>
      <c r="D192" s="327">
        <v>38800</v>
      </c>
    </row>
    <row r="193" spans="1:4" s="301" customFormat="1" ht="11.25">
      <c r="A193" s="28">
        <f t="shared" si="4"/>
        <v>173</v>
      </c>
      <c r="B193" s="340" t="s">
        <v>270</v>
      </c>
      <c r="C193" s="347" t="s">
        <v>94</v>
      </c>
      <c r="D193" s="327">
        <v>15091</v>
      </c>
    </row>
    <row r="194" spans="1:4" s="301" customFormat="1" ht="11.25">
      <c r="A194" s="28">
        <f t="shared" si="4"/>
        <v>174</v>
      </c>
      <c r="B194" s="340" t="s">
        <v>265</v>
      </c>
      <c r="C194" s="347" t="s">
        <v>99</v>
      </c>
      <c r="D194" s="327">
        <v>10000</v>
      </c>
    </row>
    <row r="195" spans="1:4" s="301" customFormat="1" ht="11.25">
      <c r="A195" s="28">
        <f t="shared" ref="A195:A217" si="5">A194+1</f>
        <v>175</v>
      </c>
      <c r="B195" s="340" t="s">
        <v>132</v>
      </c>
      <c r="C195" s="347" t="s">
        <v>133</v>
      </c>
      <c r="D195" s="327">
        <v>7450</v>
      </c>
    </row>
    <row r="196" spans="1:4" s="301" customFormat="1" ht="11.25">
      <c r="A196" s="28">
        <f t="shared" si="5"/>
        <v>176</v>
      </c>
      <c r="B196" s="340" t="s">
        <v>134</v>
      </c>
      <c r="C196" s="347" t="s">
        <v>99</v>
      </c>
      <c r="D196" s="327">
        <v>98000</v>
      </c>
    </row>
    <row r="197" spans="1:4" s="301" customFormat="1" ht="11.25">
      <c r="A197" s="28">
        <f t="shared" si="5"/>
        <v>177</v>
      </c>
      <c r="B197" s="340" t="s">
        <v>285</v>
      </c>
      <c r="C197" s="347" t="s">
        <v>6</v>
      </c>
      <c r="D197" s="327">
        <v>9500</v>
      </c>
    </row>
    <row r="198" spans="1:4" s="301" customFormat="1" ht="11.25">
      <c r="A198" s="28">
        <f t="shared" si="5"/>
        <v>178</v>
      </c>
      <c r="B198" s="340" t="s">
        <v>305</v>
      </c>
      <c r="C198" s="347" t="s">
        <v>6</v>
      </c>
      <c r="D198" s="327">
        <v>8149</v>
      </c>
    </row>
    <row r="199" spans="1:4" s="301" customFormat="1" ht="11.25">
      <c r="A199" s="28">
        <f t="shared" si="5"/>
        <v>179</v>
      </c>
      <c r="B199" s="340" t="s">
        <v>284</v>
      </c>
      <c r="C199" s="347" t="s">
        <v>6</v>
      </c>
      <c r="D199" s="327">
        <v>12658</v>
      </c>
    </row>
    <row r="200" spans="1:4" s="301" customFormat="1" ht="11.25">
      <c r="A200" s="28">
        <f t="shared" si="5"/>
        <v>180</v>
      </c>
      <c r="B200" s="340" t="s">
        <v>283</v>
      </c>
      <c r="C200" s="347" t="s">
        <v>6</v>
      </c>
      <c r="D200" s="327">
        <v>15710</v>
      </c>
    </row>
    <row r="201" spans="1:4" s="301" customFormat="1" ht="11.25">
      <c r="A201" s="28">
        <f t="shared" si="5"/>
        <v>181</v>
      </c>
      <c r="B201" s="340" t="s">
        <v>304</v>
      </c>
      <c r="C201" s="347" t="s">
        <v>6</v>
      </c>
      <c r="D201" s="327">
        <v>23000</v>
      </c>
    </row>
    <row r="202" spans="1:4" s="301" customFormat="1" ht="11.25">
      <c r="A202" s="28">
        <f t="shared" si="5"/>
        <v>182</v>
      </c>
      <c r="B202" s="340" t="s">
        <v>286</v>
      </c>
      <c r="C202" s="28" t="s">
        <v>6</v>
      </c>
      <c r="D202" s="327">
        <f>25000+9798</f>
        <v>34798</v>
      </c>
    </row>
    <row r="203" spans="1:4" s="301" customFormat="1" ht="11.25">
      <c r="A203" s="28">
        <f t="shared" si="5"/>
        <v>183</v>
      </c>
      <c r="B203" s="340" t="s">
        <v>303</v>
      </c>
      <c r="C203" s="28" t="s">
        <v>6</v>
      </c>
      <c r="D203" s="327">
        <v>38000</v>
      </c>
    </row>
    <row r="204" spans="1:4" s="301" customFormat="1" ht="11.25">
      <c r="A204" s="28">
        <f t="shared" si="5"/>
        <v>184</v>
      </c>
      <c r="B204" s="340" t="s">
        <v>329</v>
      </c>
      <c r="C204" s="28" t="s">
        <v>6</v>
      </c>
      <c r="D204" s="327">
        <v>1720</v>
      </c>
    </row>
    <row r="205" spans="1:4" s="301" customFormat="1" ht="11.25">
      <c r="A205" s="28">
        <f t="shared" si="5"/>
        <v>185</v>
      </c>
      <c r="B205" s="340" t="s">
        <v>287</v>
      </c>
      <c r="C205" s="28" t="s">
        <v>6</v>
      </c>
      <c r="D205" s="327">
        <v>19073</v>
      </c>
    </row>
    <row r="206" spans="1:4" s="301" customFormat="1" ht="11.25">
      <c r="A206" s="28">
        <f t="shared" si="5"/>
        <v>186</v>
      </c>
      <c r="B206" s="340" t="s">
        <v>288</v>
      </c>
      <c r="C206" s="28" t="s">
        <v>6</v>
      </c>
      <c r="D206" s="327">
        <v>28401</v>
      </c>
    </row>
    <row r="207" spans="1:4" s="301" customFormat="1" ht="11.25">
      <c r="A207" s="28">
        <f t="shared" si="5"/>
        <v>187</v>
      </c>
      <c r="B207" s="340" t="s">
        <v>289</v>
      </c>
      <c r="C207" s="28" t="s">
        <v>6</v>
      </c>
      <c r="D207" s="327">
        <v>41774</v>
      </c>
    </row>
    <row r="208" spans="1:4" s="301" customFormat="1" ht="11.25">
      <c r="A208" s="28">
        <f t="shared" si="5"/>
        <v>188</v>
      </c>
      <c r="B208" s="340" t="s">
        <v>290</v>
      </c>
      <c r="C208" s="28" t="s">
        <v>6</v>
      </c>
      <c r="D208" s="327">
        <v>59231</v>
      </c>
    </row>
    <row r="209" spans="1:4" s="301" customFormat="1" ht="11.25">
      <c r="A209" s="28">
        <f t="shared" si="5"/>
        <v>189</v>
      </c>
      <c r="B209" s="340" t="s">
        <v>291</v>
      </c>
      <c r="C209" s="28" t="s">
        <v>6</v>
      </c>
      <c r="D209" s="327">
        <v>93446</v>
      </c>
    </row>
    <row r="210" spans="1:4" s="301" customFormat="1" ht="11.25">
      <c r="A210" s="28">
        <f t="shared" si="5"/>
        <v>190</v>
      </c>
      <c r="B210" s="340" t="s">
        <v>292</v>
      </c>
      <c r="C210" s="28" t="s">
        <v>6</v>
      </c>
      <c r="D210" s="327">
        <v>121536</v>
      </c>
    </row>
    <row r="211" spans="1:4" s="301" customFormat="1" ht="11.25">
      <c r="A211" s="28">
        <f t="shared" si="5"/>
        <v>191</v>
      </c>
      <c r="B211" s="340" t="s">
        <v>293</v>
      </c>
      <c r="C211" s="28" t="s">
        <v>6</v>
      </c>
      <c r="D211" s="327">
        <v>146378</v>
      </c>
    </row>
    <row r="212" spans="1:4" s="301" customFormat="1" ht="11.25">
      <c r="A212" s="28">
        <f t="shared" si="5"/>
        <v>192</v>
      </c>
      <c r="B212" s="340" t="s">
        <v>294</v>
      </c>
      <c r="C212" s="28" t="s">
        <v>6</v>
      </c>
      <c r="D212" s="327">
        <v>202100</v>
      </c>
    </row>
    <row r="213" spans="1:4" s="301" customFormat="1" ht="11.25">
      <c r="A213" s="28">
        <f t="shared" si="5"/>
        <v>193</v>
      </c>
      <c r="B213" s="340" t="s">
        <v>295</v>
      </c>
      <c r="C213" s="28" t="s">
        <v>6</v>
      </c>
      <c r="D213" s="327">
        <v>231500</v>
      </c>
    </row>
    <row r="214" spans="1:4" s="301" customFormat="1" ht="11.25">
      <c r="A214" s="28">
        <f t="shared" si="5"/>
        <v>194</v>
      </c>
      <c r="B214" s="340" t="s">
        <v>495</v>
      </c>
      <c r="C214" s="28" t="s">
        <v>6</v>
      </c>
      <c r="D214" s="327">
        <v>20000</v>
      </c>
    </row>
    <row r="215" spans="1:4" s="301" customFormat="1" ht="11.25">
      <c r="A215" s="28">
        <f t="shared" si="5"/>
        <v>195</v>
      </c>
      <c r="B215" s="340" t="s">
        <v>524</v>
      </c>
      <c r="C215" s="28" t="s">
        <v>6</v>
      </c>
      <c r="D215" s="327">
        <v>43762</v>
      </c>
    </row>
    <row r="216" spans="1:4" s="301" customFormat="1" ht="11.25">
      <c r="A216" s="28">
        <f t="shared" si="5"/>
        <v>196</v>
      </c>
      <c r="B216" s="340" t="s">
        <v>651</v>
      </c>
      <c r="C216" s="28" t="s">
        <v>6</v>
      </c>
      <c r="D216" s="327">
        <v>13865</v>
      </c>
    </row>
    <row r="217" spans="1:4" s="301" customFormat="1" ht="11.25">
      <c r="A217" s="28">
        <f t="shared" si="5"/>
        <v>197</v>
      </c>
      <c r="B217" s="340" t="s">
        <v>496</v>
      </c>
      <c r="C217" s="28" t="s">
        <v>6</v>
      </c>
      <c r="D217" s="327">
        <v>8957</v>
      </c>
    </row>
    <row r="218" spans="1:4" s="301" customFormat="1" ht="11.25">
      <c r="A218" s="28">
        <f>A217+1</f>
        <v>198</v>
      </c>
      <c r="B218" s="340" t="s">
        <v>552</v>
      </c>
      <c r="C218" s="28" t="s">
        <v>6</v>
      </c>
      <c r="D218" s="327">
        <v>7708</v>
      </c>
    </row>
    <row r="219" spans="1:4" s="301" customFormat="1" ht="11.25">
      <c r="A219" s="28">
        <f t="shared" ref="A219:A247" si="6">A218+1</f>
        <v>199</v>
      </c>
      <c r="B219" s="340" t="s">
        <v>612</v>
      </c>
      <c r="C219" s="28" t="s">
        <v>6</v>
      </c>
      <c r="D219" s="327">
        <v>8623</v>
      </c>
    </row>
    <row r="220" spans="1:4" s="301" customFormat="1" ht="12" thickBot="1">
      <c r="A220" s="18">
        <f t="shared" si="6"/>
        <v>200</v>
      </c>
      <c r="B220" s="351" t="s">
        <v>613</v>
      </c>
      <c r="C220" s="18" t="s">
        <v>6</v>
      </c>
      <c r="D220" s="343">
        <v>14005</v>
      </c>
    </row>
    <row r="221" spans="1:4" s="301" customFormat="1" ht="11.25">
      <c r="A221" s="13">
        <f t="shared" si="6"/>
        <v>201</v>
      </c>
      <c r="B221" s="352" t="s">
        <v>614</v>
      </c>
      <c r="C221" s="13" t="s">
        <v>6</v>
      </c>
      <c r="D221" s="353">
        <v>28000</v>
      </c>
    </row>
    <row r="222" spans="1:4" s="301" customFormat="1" ht="11.25">
      <c r="A222" s="28">
        <f t="shared" si="6"/>
        <v>202</v>
      </c>
      <c r="B222" s="340" t="s">
        <v>615</v>
      </c>
      <c r="C222" s="28" t="s">
        <v>6</v>
      </c>
      <c r="D222" s="327">
        <v>29673</v>
      </c>
    </row>
    <row r="223" spans="1:4" s="301" customFormat="1" ht="11.25">
      <c r="A223" s="28">
        <f t="shared" si="6"/>
        <v>203</v>
      </c>
      <c r="B223" s="340" t="s">
        <v>616</v>
      </c>
      <c r="C223" s="28" t="s">
        <v>6</v>
      </c>
      <c r="D223" s="327">
        <v>47666.67</v>
      </c>
    </row>
    <row r="224" spans="1:4" s="301" customFormat="1" ht="11.25">
      <c r="A224" s="28">
        <f t="shared" si="6"/>
        <v>204</v>
      </c>
      <c r="B224" s="340" t="s">
        <v>648</v>
      </c>
      <c r="C224" s="28" t="s">
        <v>6</v>
      </c>
      <c r="D224" s="327">
        <v>65000</v>
      </c>
    </row>
    <row r="225" spans="1:7" s="301" customFormat="1" ht="11.25">
      <c r="A225" s="28">
        <f t="shared" si="6"/>
        <v>205</v>
      </c>
      <c r="B225" s="340" t="s">
        <v>491</v>
      </c>
      <c r="C225" s="28" t="s">
        <v>122</v>
      </c>
      <c r="D225" s="327">
        <v>257000</v>
      </c>
    </row>
    <row r="226" spans="1:7" s="301" customFormat="1" ht="11.25">
      <c r="A226" s="28">
        <f t="shared" si="6"/>
        <v>206</v>
      </c>
      <c r="B226" s="340" t="s">
        <v>474</v>
      </c>
      <c r="C226" s="28" t="s">
        <v>94</v>
      </c>
      <c r="D226" s="327">
        <v>18963</v>
      </c>
    </row>
    <row r="227" spans="1:7" s="301" customFormat="1" ht="11.25">
      <c r="A227" s="28">
        <f t="shared" si="6"/>
        <v>207</v>
      </c>
      <c r="B227" s="340" t="s">
        <v>409</v>
      </c>
      <c r="C227" s="28" t="s">
        <v>122</v>
      </c>
      <c r="D227" s="327">
        <v>19140</v>
      </c>
    </row>
    <row r="228" spans="1:7" s="301" customFormat="1" ht="11.25">
      <c r="A228" s="28">
        <f t="shared" si="6"/>
        <v>208</v>
      </c>
      <c r="B228" s="340" t="s">
        <v>481</v>
      </c>
      <c r="C228" s="28" t="s">
        <v>94</v>
      </c>
      <c r="D228" s="327">
        <v>360650</v>
      </c>
    </row>
    <row r="229" spans="1:7" s="301" customFormat="1" ht="11.25">
      <c r="A229" s="28">
        <f t="shared" si="6"/>
        <v>209</v>
      </c>
      <c r="B229" s="340" t="s">
        <v>557</v>
      </c>
      <c r="C229" s="28" t="s">
        <v>94</v>
      </c>
      <c r="D229" s="329">
        <v>302620</v>
      </c>
    </row>
    <row r="230" spans="1:7" s="301" customFormat="1" ht="11.25">
      <c r="A230" s="28">
        <f t="shared" si="6"/>
        <v>210</v>
      </c>
      <c r="B230" s="340" t="s">
        <v>556</v>
      </c>
      <c r="C230" s="28" t="s">
        <v>94</v>
      </c>
      <c r="D230" s="329">
        <v>420000</v>
      </c>
    </row>
    <row r="231" spans="1:7" s="301" customFormat="1" ht="11.25">
      <c r="A231" s="28">
        <f t="shared" si="6"/>
        <v>211</v>
      </c>
      <c r="B231" s="340" t="s">
        <v>409</v>
      </c>
      <c r="C231" s="28" t="s">
        <v>122</v>
      </c>
      <c r="D231" s="329">
        <v>19260</v>
      </c>
    </row>
    <row r="232" spans="1:7" s="301" customFormat="1" ht="11.25">
      <c r="A232" s="28">
        <f t="shared" si="6"/>
        <v>212</v>
      </c>
      <c r="B232" s="340" t="s">
        <v>430</v>
      </c>
      <c r="C232" s="28" t="s">
        <v>94</v>
      </c>
      <c r="D232" s="329">
        <v>399780</v>
      </c>
    </row>
    <row r="233" spans="1:7" s="301" customFormat="1" ht="11.25">
      <c r="A233" s="28">
        <f t="shared" si="6"/>
        <v>213</v>
      </c>
      <c r="B233" s="340" t="s">
        <v>484</v>
      </c>
      <c r="C233" s="28" t="s">
        <v>94</v>
      </c>
      <c r="D233" s="329">
        <v>387729</v>
      </c>
    </row>
    <row r="234" spans="1:7" s="301" customFormat="1" ht="11.25">
      <c r="A234" s="28">
        <f t="shared" si="6"/>
        <v>214</v>
      </c>
      <c r="B234" s="340" t="s">
        <v>435</v>
      </c>
      <c r="C234" s="28" t="s">
        <v>6</v>
      </c>
      <c r="D234" s="329">
        <v>49300</v>
      </c>
    </row>
    <row r="235" spans="1:7" s="301" customFormat="1" ht="11.25">
      <c r="A235" s="28">
        <f t="shared" si="6"/>
        <v>215</v>
      </c>
      <c r="B235" s="340" t="s">
        <v>485</v>
      </c>
      <c r="C235" s="28" t="s">
        <v>94</v>
      </c>
      <c r="D235" s="329">
        <v>312091</v>
      </c>
    </row>
    <row r="236" spans="1:7" s="301" customFormat="1" ht="11.25">
      <c r="A236" s="28">
        <f t="shared" si="6"/>
        <v>216</v>
      </c>
      <c r="B236" s="340" t="s">
        <v>523</v>
      </c>
      <c r="C236" s="28" t="s">
        <v>94</v>
      </c>
      <c r="D236" s="329">
        <v>950000</v>
      </c>
    </row>
    <row r="237" spans="1:7" s="301" customFormat="1" ht="11.25">
      <c r="A237" s="28">
        <f t="shared" si="6"/>
        <v>217</v>
      </c>
      <c r="B237" s="340" t="s">
        <v>487</v>
      </c>
      <c r="C237" s="28" t="s">
        <v>6</v>
      </c>
      <c r="D237" s="329">
        <v>11872</v>
      </c>
    </row>
    <row r="238" spans="1:7" s="305" customFormat="1" ht="12.75" customHeight="1">
      <c r="A238" s="28">
        <f t="shared" si="6"/>
        <v>218</v>
      </c>
      <c r="B238" s="340" t="s">
        <v>125</v>
      </c>
      <c r="C238" s="28" t="s">
        <v>509</v>
      </c>
      <c r="D238" s="329">
        <v>2500</v>
      </c>
      <c r="E238" s="301"/>
      <c r="F238" s="301"/>
      <c r="G238" s="301"/>
    </row>
    <row r="239" spans="1:7" s="305" customFormat="1" ht="9.75" customHeight="1">
      <c r="A239" s="28">
        <f t="shared" si="6"/>
        <v>219</v>
      </c>
      <c r="B239" s="340" t="s">
        <v>341</v>
      </c>
      <c r="C239" s="28" t="s">
        <v>6</v>
      </c>
      <c r="D239" s="327">
        <v>23800</v>
      </c>
    </row>
    <row r="240" spans="1:7" s="305" customFormat="1" ht="9.75" customHeight="1">
      <c r="A240" s="28">
        <f t="shared" si="6"/>
        <v>220</v>
      </c>
      <c r="B240" s="340" t="s">
        <v>544</v>
      </c>
      <c r="C240" s="28" t="s">
        <v>6</v>
      </c>
      <c r="D240" s="327">
        <v>8000</v>
      </c>
      <c r="F240" s="307"/>
      <c r="G240" s="308"/>
    </row>
    <row r="241" spans="1:7" s="305" customFormat="1" ht="9.75" customHeight="1">
      <c r="A241" s="28">
        <f t="shared" si="6"/>
        <v>221</v>
      </c>
      <c r="B241" s="340" t="s">
        <v>545</v>
      </c>
      <c r="C241" s="28" t="s">
        <v>94</v>
      </c>
      <c r="D241" s="327">
        <v>5979.9999999999991</v>
      </c>
      <c r="F241" s="309"/>
      <c r="G241" s="308"/>
    </row>
    <row r="242" spans="1:7" s="305" customFormat="1" ht="9.75" customHeight="1">
      <c r="A242" s="28">
        <f t="shared" si="6"/>
        <v>222</v>
      </c>
      <c r="B242" s="340" t="s">
        <v>546</v>
      </c>
      <c r="C242" s="28" t="s">
        <v>549</v>
      </c>
      <c r="D242" s="327">
        <v>280000</v>
      </c>
      <c r="F242" s="309"/>
      <c r="G242" s="308"/>
    </row>
    <row r="243" spans="1:7" s="305" customFormat="1" ht="9.75" customHeight="1">
      <c r="A243" s="28">
        <f t="shared" si="6"/>
        <v>223</v>
      </c>
      <c r="B243" s="340" t="s">
        <v>547</v>
      </c>
      <c r="C243" s="28" t="s">
        <v>94</v>
      </c>
      <c r="D243" s="327">
        <v>3500</v>
      </c>
      <c r="F243" s="309"/>
      <c r="G243" s="308"/>
    </row>
    <row r="244" spans="1:7" s="305" customFormat="1" ht="9.75" customHeight="1">
      <c r="A244" s="28">
        <f t="shared" si="6"/>
        <v>224</v>
      </c>
      <c r="B244" s="340" t="s">
        <v>645</v>
      </c>
      <c r="C244" s="28" t="s">
        <v>6</v>
      </c>
      <c r="D244" s="327">
        <v>11000</v>
      </c>
      <c r="F244" s="309"/>
      <c r="G244" s="308"/>
    </row>
    <row r="245" spans="1:7" s="305" customFormat="1" ht="9.75" customHeight="1">
      <c r="A245" s="28">
        <f t="shared" si="6"/>
        <v>225</v>
      </c>
      <c r="B245" s="340" t="s">
        <v>646</v>
      </c>
      <c r="C245" s="28" t="s">
        <v>94</v>
      </c>
      <c r="D245" s="327">
        <v>6354</v>
      </c>
      <c r="F245" s="309"/>
      <c r="G245" s="308"/>
    </row>
    <row r="246" spans="1:7" s="305" customFormat="1" ht="9.75" customHeight="1">
      <c r="A246" s="28">
        <f t="shared" si="6"/>
        <v>226</v>
      </c>
      <c r="B246" s="340" t="s">
        <v>647</v>
      </c>
      <c r="C246" s="28" t="s">
        <v>94</v>
      </c>
      <c r="D246" s="327">
        <v>3000</v>
      </c>
      <c r="F246" s="309"/>
      <c r="G246" s="308"/>
    </row>
    <row r="247" spans="1:7" s="305" customFormat="1" ht="9.75" customHeight="1">
      <c r="A247" s="28">
        <f t="shared" si="6"/>
        <v>227</v>
      </c>
      <c r="B247" s="340" t="s">
        <v>548</v>
      </c>
      <c r="C247" s="28" t="s">
        <v>6</v>
      </c>
      <c r="D247" s="327">
        <v>26495.999999999996</v>
      </c>
      <c r="F247" s="310"/>
      <c r="G247" s="308"/>
    </row>
    <row r="248" spans="1:7" s="305" customFormat="1" ht="9.75" hidden="1" customHeight="1">
      <c r="A248" s="28"/>
      <c r="B248" s="338"/>
      <c r="C248" s="28"/>
      <c r="D248" s="327"/>
      <c r="G248" s="308">
        <f>F248*1.15</f>
        <v>0</v>
      </c>
    </row>
    <row r="249" spans="1:7" s="305" customFormat="1" ht="9.75" hidden="1" customHeight="1">
      <c r="A249" s="28"/>
      <c r="B249" s="338"/>
      <c r="C249" s="28"/>
      <c r="D249" s="327"/>
    </row>
    <row r="250" spans="1:7" s="305" customFormat="1" ht="9.75" hidden="1" customHeight="1">
      <c r="A250" s="28"/>
      <c r="B250" s="338"/>
      <c r="C250" s="28"/>
      <c r="D250" s="327"/>
    </row>
    <row r="251" spans="1:7" s="305" customFormat="1" ht="9.75" hidden="1" customHeight="1">
      <c r="A251" s="28"/>
      <c r="B251" s="338"/>
      <c r="C251" s="28"/>
      <c r="D251" s="327"/>
    </row>
    <row r="252" spans="1:7" s="305" customFormat="1" ht="9.75" hidden="1" customHeight="1">
      <c r="A252" s="28"/>
      <c r="B252" s="338"/>
      <c r="C252" s="28"/>
      <c r="D252" s="327"/>
    </row>
    <row r="253" spans="1:7" s="305" customFormat="1" ht="9.75" hidden="1" customHeight="1">
      <c r="A253" s="28"/>
      <c r="B253" s="338"/>
      <c r="C253" s="28"/>
      <c r="D253" s="327"/>
    </row>
    <row r="254" spans="1:7" s="305" customFormat="1" ht="9.75" hidden="1" customHeight="1">
      <c r="A254" s="28"/>
      <c r="B254" s="338"/>
      <c r="C254" s="28"/>
      <c r="D254" s="327"/>
    </row>
    <row r="255" spans="1:7" s="305" customFormat="1" ht="9.75" hidden="1" customHeight="1">
      <c r="A255" s="28"/>
      <c r="B255" s="338"/>
      <c r="C255" s="28"/>
      <c r="D255" s="327"/>
    </row>
    <row r="256" spans="1:7" s="305" customFormat="1" ht="9.75" hidden="1" customHeight="1">
      <c r="A256" s="28"/>
      <c r="B256" s="338"/>
      <c r="C256" s="28"/>
      <c r="D256" s="327"/>
    </row>
    <row r="257" spans="1:7" s="305" customFormat="1" ht="9.75" hidden="1" customHeight="1">
      <c r="A257" s="28"/>
      <c r="B257" s="338"/>
      <c r="C257" s="28"/>
      <c r="D257" s="327"/>
    </row>
    <row r="258" spans="1:7" s="305" customFormat="1" ht="9.75" customHeight="1">
      <c r="A258" s="28">
        <v>228</v>
      </c>
      <c r="B258" s="338" t="s">
        <v>662</v>
      </c>
      <c r="C258" s="28" t="s">
        <v>659</v>
      </c>
      <c r="D258" s="327">
        <v>320000</v>
      </c>
    </row>
    <row r="259" spans="1:7" s="305" customFormat="1" ht="9.75" customHeight="1">
      <c r="A259" s="28">
        <v>229</v>
      </c>
      <c r="B259" s="340" t="s">
        <v>785</v>
      </c>
      <c r="C259" s="28" t="s">
        <v>94</v>
      </c>
      <c r="D259" s="329">
        <v>323640</v>
      </c>
      <c r="E259" s="305">
        <f>361890-'4.11'!J71</f>
        <v>0</v>
      </c>
    </row>
    <row r="260" spans="1:7" s="305" customFormat="1" ht="11.25">
      <c r="A260" s="28"/>
      <c r="B260" s="340"/>
      <c r="C260" s="347"/>
      <c r="D260" s="327"/>
    </row>
    <row r="261" spans="1:7" s="305" customFormat="1" ht="11.25">
      <c r="A261" s="28"/>
      <c r="B261" s="337" t="s">
        <v>135</v>
      </c>
      <c r="C261" s="347"/>
      <c r="D261" s="327"/>
    </row>
    <row r="262" spans="1:7" s="289" customFormat="1">
      <c r="A262" s="28">
        <f>A247+1</f>
        <v>228</v>
      </c>
      <c r="B262" s="340" t="s">
        <v>595</v>
      </c>
      <c r="C262" s="347" t="s">
        <v>94</v>
      </c>
      <c r="D262" s="327">
        <v>1000</v>
      </c>
      <c r="E262" s="305"/>
      <c r="F262" s="305"/>
      <c r="G262" s="305"/>
    </row>
    <row r="263" spans="1:7" s="289" customFormat="1">
      <c r="A263" s="28">
        <f>A262+1</f>
        <v>229</v>
      </c>
      <c r="B263" s="340" t="s">
        <v>594</v>
      </c>
      <c r="C263" s="347" t="s">
        <v>94</v>
      </c>
      <c r="D263" s="327">
        <v>1500</v>
      </c>
      <c r="E263" s="305"/>
      <c r="F263" s="305"/>
      <c r="G263" s="305"/>
    </row>
    <row r="264" spans="1:7" s="289" customFormat="1">
      <c r="A264" s="28">
        <f t="shared" ref="A264:A307" si="7">A263+1</f>
        <v>230</v>
      </c>
      <c r="B264" s="340" t="s">
        <v>137</v>
      </c>
      <c r="C264" s="347" t="s">
        <v>6</v>
      </c>
      <c r="D264" s="327">
        <v>663</v>
      </c>
    </row>
    <row r="265" spans="1:7" s="289" customFormat="1">
      <c r="A265" s="28">
        <f t="shared" si="7"/>
        <v>231</v>
      </c>
      <c r="B265" s="340" t="s">
        <v>138</v>
      </c>
      <c r="C265" s="347" t="s">
        <v>6</v>
      </c>
      <c r="D265" s="327">
        <v>427</v>
      </c>
    </row>
    <row r="266" spans="1:7" s="289" customFormat="1">
      <c r="A266" s="28">
        <f t="shared" si="7"/>
        <v>232</v>
      </c>
      <c r="B266" s="340" t="s">
        <v>139</v>
      </c>
      <c r="C266" s="347" t="s">
        <v>6</v>
      </c>
      <c r="D266" s="327">
        <v>285</v>
      </c>
    </row>
    <row r="267" spans="1:7" s="289" customFormat="1">
      <c r="A267" s="28">
        <f t="shared" si="7"/>
        <v>233</v>
      </c>
      <c r="B267" s="340" t="s">
        <v>140</v>
      </c>
      <c r="C267" s="347" t="s">
        <v>6</v>
      </c>
      <c r="D267" s="327">
        <v>1055</v>
      </c>
    </row>
    <row r="268" spans="1:7" s="289" customFormat="1">
      <c r="A268" s="28">
        <f t="shared" si="7"/>
        <v>234</v>
      </c>
      <c r="B268" s="340" t="s">
        <v>596</v>
      </c>
      <c r="C268" s="347" t="s">
        <v>6</v>
      </c>
      <c r="D268" s="327">
        <v>6400</v>
      </c>
    </row>
    <row r="269" spans="1:7" s="289" customFormat="1">
      <c r="A269" s="28">
        <f t="shared" si="7"/>
        <v>235</v>
      </c>
      <c r="B269" s="340" t="s">
        <v>141</v>
      </c>
      <c r="C269" s="347" t="s">
        <v>94</v>
      </c>
      <c r="D269" s="327">
        <v>75400</v>
      </c>
    </row>
    <row r="270" spans="1:7" s="289" customFormat="1">
      <c r="A270" s="28">
        <f t="shared" si="7"/>
        <v>236</v>
      </c>
      <c r="B270" s="340" t="s">
        <v>142</v>
      </c>
      <c r="C270" s="347" t="s">
        <v>94</v>
      </c>
      <c r="D270" s="327">
        <v>7939</v>
      </c>
    </row>
    <row r="271" spans="1:7">
      <c r="A271" s="28">
        <f t="shared" si="7"/>
        <v>237</v>
      </c>
      <c r="B271" s="340" t="s">
        <v>143</v>
      </c>
      <c r="C271" s="347" t="s">
        <v>94</v>
      </c>
      <c r="D271" s="327">
        <v>18400</v>
      </c>
      <c r="E271" s="289"/>
      <c r="F271" s="289"/>
      <c r="G271" s="289"/>
    </row>
    <row r="272" spans="1:7">
      <c r="A272" s="28">
        <f t="shared" si="7"/>
        <v>238</v>
      </c>
      <c r="B272" s="340" t="s">
        <v>144</v>
      </c>
      <c r="C272" s="347" t="s">
        <v>94</v>
      </c>
      <c r="D272" s="327">
        <v>21671</v>
      </c>
    </row>
    <row r="273" spans="1:4">
      <c r="A273" s="28">
        <f t="shared" si="7"/>
        <v>239</v>
      </c>
      <c r="B273" s="340" t="s">
        <v>145</v>
      </c>
      <c r="C273" s="347" t="s">
        <v>94</v>
      </c>
      <c r="D273" s="327">
        <v>4966</v>
      </c>
    </row>
    <row r="274" spans="1:4">
      <c r="A274" s="28">
        <f t="shared" si="7"/>
        <v>240</v>
      </c>
      <c r="B274" s="340" t="s">
        <v>593</v>
      </c>
      <c r="C274" s="347" t="s">
        <v>6</v>
      </c>
      <c r="D274" s="327">
        <v>1900</v>
      </c>
    </row>
    <row r="275" spans="1:4">
      <c r="A275" s="28">
        <f t="shared" si="7"/>
        <v>241</v>
      </c>
      <c r="B275" s="340" t="s">
        <v>146</v>
      </c>
      <c r="C275" s="347" t="s">
        <v>6</v>
      </c>
      <c r="D275" s="327">
        <v>2252</v>
      </c>
    </row>
    <row r="276" spans="1:4">
      <c r="A276" s="28">
        <f t="shared" si="7"/>
        <v>242</v>
      </c>
      <c r="B276" s="340" t="s">
        <v>147</v>
      </c>
      <c r="C276" s="347" t="s">
        <v>6</v>
      </c>
      <c r="D276" s="327">
        <v>1462</v>
      </c>
    </row>
    <row r="277" spans="1:4">
      <c r="A277" s="28">
        <f t="shared" si="7"/>
        <v>243</v>
      </c>
      <c r="B277" s="340" t="s">
        <v>148</v>
      </c>
      <c r="C277" s="347" t="s">
        <v>6</v>
      </c>
      <c r="D277" s="327">
        <v>5391</v>
      </c>
    </row>
    <row r="278" spans="1:4">
      <c r="A278" s="28">
        <f t="shared" si="7"/>
        <v>244</v>
      </c>
      <c r="B278" s="338" t="s">
        <v>149</v>
      </c>
      <c r="C278" s="28" t="s">
        <v>6</v>
      </c>
      <c r="D278" s="327">
        <v>3472</v>
      </c>
    </row>
    <row r="279" spans="1:4">
      <c r="A279" s="28">
        <f t="shared" si="7"/>
        <v>245</v>
      </c>
      <c r="B279" s="338" t="s">
        <v>150</v>
      </c>
      <c r="C279" s="28" t="s">
        <v>6</v>
      </c>
      <c r="D279" s="327">
        <v>2252</v>
      </c>
    </row>
    <row r="280" spans="1:4">
      <c r="A280" s="28">
        <f t="shared" si="7"/>
        <v>246</v>
      </c>
      <c r="B280" s="338" t="s">
        <v>151</v>
      </c>
      <c r="C280" s="28" t="s">
        <v>6</v>
      </c>
      <c r="D280" s="327">
        <v>1458</v>
      </c>
    </row>
    <row r="281" spans="1:4">
      <c r="A281" s="28">
        <f t="shared" si="7"/>
        <v>247</v>
      </c>
      <c r="B281" s="340" t="s">
        <v>152</v>
      </c>
      <c r="C281" s="347" t="s">
        <v>6</v>
      </c>
      <c r="D281" s="327">
        <v>2585</v>
      </c>
    </row>
    <row r="282" spans="1:4">
      <c r="A282" s="28">
        <f t="shared" si="7"/>
        <v>248</v>
      </c>
      <c r="B282" s="340" t="s">
        <v>153</v>
      </c>
      <c r="C282" s="347" t="s">
        <v>94</v>
      </c>
      <c r="D282" s="327">
        <v>1078</v>
      </c>
    </row>
    <row r="283" spans="1:4">
      <c r="A283" s="28">
        <f t="shared" si="7"/>
        <v>249</v>
      </c>
      <c r="B283" s="340" t="s">
        <v>154</v>
      </c>
      <c r="C283" s="347" t="s">
        <v>94</v>
      </c>
      <c r="D283" s="327">
        <v>14685</v>
      </c>
    </row>
    <row r="284" spans="1:4">
      <c r="A284" s="28">
        <f t="shared" si="7"/>
        <v>250</v>
      </c>
      <c r="B284" s="340" t="s">
        <v>155</v>
      </c>
      <c r="C284" s="347" t="s">
        <v>94</v>
      </c>
      <c r="D284" s="327">
        <v>380</v>
      </c>
    </row>
    <row r="285" spans="1:4">
      <c r="A285" s="28">
        <f t="shared" si="7"/>
        <v>251</v>
      </c>
      <c r="B285" s="340" t="s">
        <v>156</v>
      </c>
      <c r="C285" s="347" t="s">
        <v>94</v>
      </c>
      <c r="D285" s="327">
        <v>18950</v>
      </c>
    </row>
    <row r="286" spans="1:4">
      <c r="A286" s="28">
        <f t="shared" si="7"/>
        <v>252</v>
      </c>
      <c r="B286" s="340" t="s">
        <v>157</v>
      </c>
      <c r="C286" s="347" t="s">
        <v>94</v>
      </c>
      <c r="D286" s="327">
        <v>284</v>
      </c>
    </row>
    <row r="287" spans="1:4" ht="13.5" thickBot="1">
      <c r="A287" s="18">
        <f t="shared" si="7"/>
        <v>253</v>
      </c>
      <c r="B287" s="351" t="s">
        <v>158</v>
      </c>
      <c r="C287" s="355" t="s">
        <v>94</v>
      </c>
      <c r="D287" s="343">
        <v>968</v>
      </c>
    </row>
    <row r="288" spans="1:4">
      <c r="A288" s="13">
        <f t="shared" si="7"/>
        <v>254</v>
      </c>
      <c r="B288" s="352" t="s">
        <v>159</v>
      </c>
      <c r="C288" s="354" t="s">
        <v>94</v>
      </c>
      <c r="D288" s="353">
        <v>624</v>
      </c>
    </row>
    <row r="289" spans="1:7">
      <c r="A289" s="28">
        <f t="shared" si="7"/>
        <v>255</v>
      </c>
      <c r="B289" s="340" t="s">
        <v>160</v>
      </c>
      <c r="C289" s="347" t="s">
        <v>94</v>
      </c>
      <c r="D289" s="327">
        <v>68769</v>
      </c>
    </row>
    <row r="290" spans="1:7">
      <c r="A290" s="28">
        <f t="shared" si="7"/>
        <v>256</v>
      </c>
      <c r="B290" s="340" t="s">
        <v>242</v>
      </c>
      <c r="C290" s="347" t="s">
        <v>94</v>
      </c>
      <c r="D290" s="327">
        <v>1538</v>
      </c>
    </row>
    <row r="291" spans="1:7">
      <c r="A291" s="28">
        <f t="shared" si="7"/>
        <v>257</v>
      </c>
      <c r="B291" s="340" t="s">
        <v>161</v>
      </c>
      <c r="C291" s="347" t="s">
        <v>101</v>
      </c>
      <c r="D291" s="327">
        <v>5400</v>
      </c>
    </row>
    <row r="292" spans="1:7">
      <c r="A292" s="28">
        <f t="shared" si="7"/>
        <v>258</v>
      </c>
      <c r="B292" s="340" t="s">
        <v>162</v>
      </c>
      <c r="C292" s="347" t="s">
        <v>94</v>
      </c>
      <c r="D292" s="327">
        <v>2440</v>
      </c>
    </row>
    <row r="293" spans="1:7">
      <c r="A293" s="28">
        <f t="shared" si="7"/>
        <v>259</v>
      </c>
      <c r="B293" s="340" t="s">
        <v>163</v>
      </c>
      <c r="C293" s="347" t="s">
        <v>94</v>
      </c>
      <c r="D293" s="327">
        <v>3466</v>
      </c>
    </row>
    <row r="294" spans="1:7">
      <c r="A294" s="28">
        <f t="shared" si="7"/>
        <v>260</v>
      </c>
      <c r="B294" s="340" t="s">
        <v>164</v>
      </c>
      <c r="C294" s="347" t="s">
        <v>122</v>
      </c>
      <c r="D294" s="327">
        <v>117843</v>
      </c>
    </row>
    <row r="295" spans="1:7">
      <c r="A295" s="28">
        <f t="shared" si="7"/>
        <v>261</v>
      </c>
      <c r="B295" s="338" t="s">
        <v>243</v>
      </c>
      <c r="C295" s="28" t="s">
        <v>94</v>
      </c>
      <c r="D295" s="327">
        <v>47895</v>
      </c>
    </row>
    <row r="296" spans="1:7">
      <c r="A296" s="28">
        <f t="shared" si="7"/>
        <v>262</v>
      </c>
      <c r="B296" s="338" t="s">
        <v>165</v>
      </c>
      <c r="C296" s="28" t="s">
        <v>94</v>
      </c>
      <c r="D296" s="327">
        <v>857</v>
      </c>
    </row>
    <row r="297" spans="1:7">
      <c r="A297" s="28">
        <f t="shared" si="7"/>
        <v>263</v>
      </c>
      <c r="B297" s="338" t="s">
        <v>166</v>
      </c>
      <c r="C297" s="28" t="s">
        <v>94</v>
      </c>
      <c r="D297" s="327">
        <v>34447</v>
      </c>
    </row>
    <row r="298" spans="1:7">
      <c r="A298" s="28">
        <f t="shared" si="7"/>
        <v>264</v>
      </c>
      <c r="B298" s="338" t="s">
        <v>167</v>
      </c>
      <c r="C298" s="28" t="s">
        <v>122</v>
      </c>
      <c r="D298" s="327">
        <v>327651</v>
      </c>
    </row>
    <row r="299" spans="1:7">
      <c r="A299" s="28">
        <f t="shared" si="7"/>
        <v>265</v>
      </c>
      <c r="B299" s="338" t="s">
        <v>168</v>
      </c>
      <c r="C299" s="28" t="s">
        <v>94</v>
      </c>
      <c r="D299" s="327">
        <v>2397</v>
      </c>
    </row>
    <row r="300" spans="1:7">
      <c r="A300" s="28">
        <f t="shared" si="7"/>
        <v>266</v>
      </c>
      <c r="B300" s="338" t="s">
        <v>592</v>
      </c>
      <c r="C300" s="28" t="s">
        <v>94</v>
      </c>
      <c r="D300" s="327">
        <v>8000</v>
      </c>
    </row>
    <row r="301" spans="1:7">
      <c r="A301" s="28">
        <f t="shared" si="7"/>
        <v>267</v>
      </c>
      <c r="B301" s="340" t="s">
        <v>169</v>
      </c>
      <c r="C301" s="347" t="s">
        <v>6</v>
      </c>
      <c r="D301" s="327">
        <v>6230</v>
      </c>
    </row>
    <row r="302" spans="1:7" s="289" customFormat="1">
      <c r="A302" s="28">
        <f t="shared" si="7"/>
        <v>268</v>
      </c>
      <c r="B302" s="340" t="s">
        <v>170</v>
      </c>
      <c r="C302" s="347" t="s">
        <v>6</v>
      </c>
      <c r="D302" s="327">
        <v>4889</v>
      </c>
      <c r="E302" s="288"/>
      <c r="F302" s="288"/>
      <c r="G302" s="288"/>
    </row>
    <row r="303" spans="1:7" s="289" customFormat="1">
      <c r="A303" s="28">
        <f t="shared" si="7"/>
        <v>269</v>
      </c>
      <c r="B303" s="340" t="s">
        <v>171</v>
      </c>
      <c r="C303" s="347" t="s">
        <v>6</v>
      </c>
      <c r="D303" s="327">
        <v>1731</v>
      </c>
    </row>
    <row r="304" spans="1:7" s="289" customFormat="1">
      <c r="A304" s="28">
        <f t="shared" si="7"/>
        <v>270</v>
      </c>
      <c r="B304" s="340" t="s">
        <v>172</v>
      </c>
      <c r="C304" s="347" t="s">
        <v>6</v>
      </c>
      <c r="D304" s="327">
        <v>1248</v>
      </c>
    </row>
    <row r="305" spans="1:7" s="289" customFormat="1">
      <c r="A305" s="28">
        <f t="shared" si="7"/>
        <v>271</v>
      </c>
      <c r="B305" s="340" t="s">
        <v>173</v>
      </c>
      <c r="C305" s="347" t="s">
        <v>6</v>
      </c>
      <c r="D305" s="327">
        <v>3811</v>
      </c>
    </row>
    <row r="306" spans="1:7" s="289" customFormat="1">
      <c r="A306" s="28">
        <f t="shared" si="7"/>
        <v>272</v>
      </c>
      <c r="B306" s="340" t="s">
        <v>174</v>
      </c>
      <c r="C306" s="347" t="s">
        <v>94</v>
      </c>
      <c r="D306" s="327">
        <v>2746</v>
      </c>
    </row>
    <row r="307" spans="1:7" s="289" customFormat="1" ht="12.75" customHeight="1">
      <c r="A307" s="28">
        <f t="shared" si="7"/>
        <v>273</v>
      </c>
      <c r="B307" s="340" t="s">
        <v>175</v>
      </c>
      <c r="C307" s="347" t="s">
        <v>91</v>
      </c>
      <c r="D307" s="327">
        <v>780</v>
      </c>
    </row>
    <row r="308" spans="1:7" s="305" customFormat="1">
      <c r="A308" s="28"/>
      <c r="B308" s="340"/>
      <c r="C308" s="347"/>
      <c r="D308" s="327"/>
      <c r="E308" s="289"/>
      <c r="F308" s="289"/>
      <c r="G308" s="289"/>
    </row>
    <row r="309" spans="1:7" s="289" customFormat="1">
      <c r="A309" s="28"/>
      <c r="B309" s="337" t="s">
        <v>176</v>
      </c>
      <c r="C309" s="347"/>
      <c r="D309" s="327"/>
      <c r="E309" s="305"/>
      <c r="F309" s="305"/>
      <c r="G309" s="305"/>
    </row>
    <row r="310" spans="1:7" s="289" customFormat="1">
      <c r="A310" s="28">
        <f>+A307+1</f>
        <v>274</v>
      </c>
      <c r="B310" s="340" t="s">
        <v>177</v>
      </c>
      <c r="C310" s="347" t="s">
        <v>178</v>
      </c>
      <c r="D310" s="327">
        <f>+Salarios!H37</f>
        <v>5174</v>
      </c>
    </row>
    <row r="311" spans="1:7" s="289" customFormat="1">
      <c r="A311" s="28">
        <f>+A310+1</f>
        <v>275</v>
      </c>
      <c r="B311" s="340" t="s">
        <v>179</v>
      </c>
      <c r="C311" s="347" t="s">
        <v>178</v>
      </c>
      <c r="D311" s="327">
        <f>+Salarios!H39</f>
        <v>6036</v>
      </c>
    </row>
    <row r="312" spans="1:7" s="289" customFormat="1">
      <c r="A312" s="28">
        <f t="shared" ref="A312:A321" si="8">+A311+1</f>
        <v>276</v>
      </c>
      <c r="B312" s="340" t="s">
        <v>180</v>
      </c>
      <c r="C312" s="347" t="s">
        <v>178</v>
      </c>
      <c r="D312" s="327">
        <f>+Salarios!H28</f>
        <v>4311</v>
      </c>
    </row>
    <row r="313" spans="1:7">
      <c r="A313" s="28">
        <f t="shared" si="8"/>
        <v>277</v>
      </c>
      <c r="B313" s="340" t="s">
        <v>181</v>
      </c>
      <c r="C313" s="347" t="s">
        <v>178</v>
      </c>
      <c r="D313" s="327">
        <f>+Salarios!H32</f>
        <v>5820</v>
      </c>
      <c r="E313" s="289"/>
      <c r="F313" s="289"/>
      <c r="G313" s="289"/>
    </row>
    <row r="314" spans="1:7">
      <c r="A314" s="28">
        <f t="shared" si="8"/>
        <v>278</v>
      </c>
      <c r="B314" s="340" t="s">
        <v>182</v>
      </c>
      <c r="C314" s="347" t="s">
        <v>178</v>
      </c>
      <c r="D314" s="327">
        <f>+Salarios!H36</f>
        <v>4742</v>
      </c>
    </row>
    <row r="315" spans="1:7">
      <c r="A315" s="28">
        <f t="shared" si="8"/>
        <v>279</v>
      </c>
      <c r="B315" s="340" t="s">
        <v>183</v>
      </c>
      <c r="C315" s="347" t="s">
        <v>178</v>
      </c>
      <c r="D315" s="327">
        <f>+Salarios!H35</f>
        <v>16383</v>
      </c>
    </row>
    <row r="316" spans="1:7">
      <c r="A316" s="28">
        <f t="shared" si="8"/>
        <v>280</v>
      </c>
      <c r="B316" s="340" t="s">
        <v>184</v>
      </c>
      <c r="C316" s="347" t="s">
        <v>178</v>
      </c>
      <c r="D316" s="327">
        <f>+Salarios!H38</f>
        <v>7760</v>
      </c>
    </row>
    <row r="317" spans="1:7">
      <c r="A317" s="28">
        <f t="shared" si="8"/>
        <v>281</v>
      </c>
      <c r="B317" s="340" t="s">
        <v>185</v>
      </c>
      <c r="C317" s="347" t="s">
        <v>178</v>
      </c>
      <c r="D317" s="327">
        <f>+Salarios!H34</f>
        <v>10132</v>
      </c>
    </row>
    <row r="318" spans="1:7">
      <c r="A318" s="28">
        <f t="shared" si="8"/>
        <v>282</v>
      </c>
      <c r="B318" s="340" t="s">
        <v>238</v>
      </c>
      <c r="C318" s="347" t="s">
        <v>178</v>
      </c>
      <c r="D318" s="327">
        <f>+Salarios!H33</f>
        <v>9916</v>
      </c>
    </row>
    <row r="319" spans="1:7">
      <c r="A319" s="28">
        <f t="shared" si="8"/>
        <v>283</v>
      </c>
      <c r="B319" s="340" t="s">
        <v>186</v>
      </c>
      <c r="C319" s="347" t="s">
        <v>178</v>
      </c>
      <c r="D319" s="327">
        <f>+Salarios!H30</f>
        <v>6898</v>
      </c>
    </row>
    <row r="320" spans="1:7">
      <c r="A320" s="28">
        <f t="shared" si="8"/>
        <v>284</v>
      </c>
      <c r="B320" s="341" t="s">
        <v>187</v>
      </c>
      <c r="C320" s="347" t="s">
        <v>178</v>
      </c>
      <c r="D320" s="327">
        <f>+Salarios!H44</f>
        <v>4527</v>
      </c>
    </row>
    <row r="321" spans="1:4">
      <c r="A321" s="28">
        <f t="shared" si="8"/>
        <v>285</v>
      </c>
      <c r="B321" s="340" t="s">
        <v>188</v>
      </c>
      <c r="C321" s="347" t="s">
        <v>178</v>
      </c>
      <c r="D321" s="327">
        <f>+Salarios!H29</f>
        <v>6036</v>
      </c>
    </row>
    <row r="322" spans="1:4">
      <c r="A322" s="28">
        <f>A321+1</f>
        <v>286</v>
      </c>
      <c r="B322" s="340" t="s">
        <v>190</v>
      </c>
      <c r="C322" s="347" t="s">
        <v>178</v>
      </c>
      <c r="D322" s="327">
        <f>Salarios!H31</f>
        <v>10778</v>
      </c>
    </row>
    <row r="323" spans="1:4">
      <c r="A323" s="28">
        <f>A322+1</f>
        <v>287</v>
      </c>
      <c r="B323" s="340" t="s">
        <v>189</v>
      </c>
      <c r="C323" s="347" t="s">
        <v>178</v>
      </c>
      <c r="D323" s="327">
        <f>+Salarios!H43</f>
        <v>4742</v>
      </c>
    </row>
    <row r="324" spans="1:4">
      <c r="A324" s="338"/>
      <c r="B324" s="340"/>
      <c r="C324" s="349"/>
      <c r="D324" s="327"/>
    </row>
    <row r="325" spans="1:4">
      <c r="A325" s="338"/>
      <c r="B325" s="337" t="s">
        <v>488</v>
      </c>
      <c r="C325" s="347"/>
      <c r="D325" s="327"/>
    </row>
    <row r="326" spans="1:4">
      <c r="A326" s="338">
        <f>A323+1</f>
        <v>288</v>
      </c>
      <c r="B326" s="340" t="s">
        <v>367</v>
      </c>
      <c r="C326" s="347">
        <v>30</v>
      </c>
      <c r="D326" s="327">
        <v>105</v>
      </c>
    </row>
    <row r="327" spans="1:4">
      <c r="A327" s="338">
        <f>+A326+1</f>
        <v>289</v>
      </c>
      <c r="B327" s="340" t="s">
        <v>421</v>
      </c>
      <c r="C327" s="347">
        <v>30</v>
      </c>
      <c r="D327" s="327">
        <v>100</v>
      </c>
    </row>
    <row r="328" spans="1:4">
      <c r="A328" s="338">
        <f>+A327+1</f>
        <v>290</v>
      </c>
      <c r="B328" s="338" t="s">
        <v>381</v>
      </c>
      <c r="C328" s="28">
        <v>30</v>
      </c>
      <c r="D328" s="327">
        <v>2300</v>
      </c>
    </row>
    <row r="329" spans="1:4" ht="13.5" thickBot="1">
      <c r="A329" s="339"/>
      <c r="B329" s="339"/>
      <c r="C329" s="18"/>
      <c r="D329" s="343"/>
    </row>
    <row r="330" spans="1:4">
      <c r="A330" s="311"/>
      <c r="B330" s="304"/>
      <c r="C330" s="30"/>
      <c r="D330" s="312"/>
    </row>
    <row r="331" spans="1:4">
      <c r="A331" s="311"/>
      <c r="B331" s="303"/>
      <c r="C331" s="316"/>
      <c r="D331" s="312"/>
    </row>
    <row r="332" spans="1:4">
      <c r="A332" s="311"/>
      <c r="B332" s="303"/>
      <c r="C332" s="316"/>
      <c r="D332" s="312"/>
    </row>
  </sheetData>
  <mergeCells count="5">
    <mergeCell ref="A1:D2"/>
    <mergeCell ref="B8:B9"/>
    <mergeCell ref="C8:C9"/>
    <mergeCell ref="B4:D4"/>
    <mergeCell ref="B5:D5"/>
  </mergeCells>
  <phoneticPr fontId="10" type="noConversion"/>
  <dataValidations count="1">
    <dataValidation type="list" allowBlank="1" showInputMessage="1" showErrorMessage="1" sqref="B170:B174">
      <formula1>MATERIALES</formula1>
    </dataValidation>
  </dataValidations>
  <printOptions horizontalCentered="1"/>
  <pageMargins left="0.78740157480314965" right="0.78740157480314965" top="0.78740157480314965" bottom="0.78740157480314965" header="0" footer="0"/>
  <pageSetup scale="84" orientation="portrait" horizontalDpi="300" verticalDpi="300" r:id="rId1"/>
  <headerFooter alignWithMargins="0">
    <oddFooter>&amp;C&amp;P</oddFooter>
  </headerFooter>
  <rowBreaks count="5" manualBreakCount="5">
    <brk id="64" max="3" man="1"/>
    <brk id="117" max="3" man="1"/>
    <brk id="168" max="3" man="1"/>
    <brk id="220" max="3" man="1"/>
    <brk id="287" max="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Resumen!A56</f>
        <v>4.7</v>
      </c>
      <c r="C6" s="857"/>
      <c r="D6" s="112" t="s">
        <v>5</v>
      </c>
      <c r="E6" s="114"/>
      <c r="F6" s="115" t="str">
        <f>UPPER(VLOOKUP(B6,APUS,2,FALSE))</f>
        <v>ACERO DE REFUERZO</v>
      </c>
      <c r="G6" s="114"/>
      <c r="H6" s="114"/>
      <c r="I6" s="114"/>
      <c r="J6" s="116"/>
      <c r="K6" s="180" t="str">
        <f>UPPER(VLOOKUP(B6,APUS,3,FALSE))</f>
        <v>KG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KG</v>
      </c>
      <c r="I11" s="104">
        <v>1</v>
      </c>
      <c r="J11" s="217">
        <f t="shared" ref="J11:J20" si="1">IF(A11="","",VLOOKUP(A11,MATERIALES1,3,FALSE))</f>
        <v>3600</v>
      </c>
      <c r="K11" s="129">
        <f>IF(A11="","",I11*J11)</f>
        <v>3600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0.03</v>
      </c>
      <c r="J12" s="218">
        <f t="shared" si="1"/>
        <v>3200</v>
      </c>
      <c r="K12" s="129">
        <f t="shared" ref="K12:K20" si="2">IF(A12="","",I12*J12)</f>
        <v>96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3696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184.8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3880.8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3880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0.11</v>
      </c>
      <c r="J58" s="217">
        <f t="shared" ref="J58:J67" si="11">IF(A58="","",VLOOKUP(A58,M.OBRA1,3,FALSE))</f>
        <v>6036</v>
      </c>
      <c r="K58" s="225">
        <f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Resumen!A57</f>
        <v>4.8</v>
      </c>
      <c r="C6" s="857"/>
      <c r="D6" s="112" t="s">
        <v>5</v>
      </c>
      <c r="E6" s="114"/>
      <c r="F6" s="115" t="s">
        <v>494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494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418320</v>
      </c>
      <c r="K11" s="129">
        <f>IF(A11="","",I11*J11)</f>
        <v>418320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418320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20916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439236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439240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0.01</v>
      </c>
      <c r="J29" s="217">
        <f t="shared" ref="J29:J35" si="4">IF(A29="","",VLOOKUP(A29,EQUIPOS1,3,FALSE))</f>
        <v>2500</v>
      </c>
      <c r="K29" s="129">
        <f>IF(A29="","",I29*J29)</f>
        <v>25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v>1</v>
      </c>
      <c r="J42" s="217">
        <f t="shared" ref="J42:J51" si="7">IF(A42="","",VLOOKUP(A42,TRANSPORTE1,3,FALSE))</f>
        <v>105</v>
      </c>
      <c r="K42" s="225">
        <f>IF(A42="","",I42*J42)</f>
        <v>105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105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110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Resumen!A58</f>
        <v>4.9000000000000004</v>
      </c>
      <c r="C6" s="857"/>
      <c r="D6" s="112" t="s">
        <v>5</v>
      </c>
      <c r="E6" s="114"/>
      <c r="F6" s="115" t="str">
        <f>UPPER(VLOOKUP(B6,APUS,2,FALSE))</f>
        <v>CODO PVC D= 3" X 90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351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13600</v>
      </c>
      <c r="K11" s="129">
        <f>IF(A11="","",I11*J11)</f>
        <v>13600</v>
      </c>
    </row>
    <row r="12" spans="1:11">
      <c r="A12" s="699" t="s">
        <v>409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0.04</v>
      </c>
      <c r="J12" s="218">
        <f t="shared" si="1"/>
        <v>19140</v>
      </c>
      <c r="K12" s="129">
        <f t="shared" ref="K12:K20" si="2">IF(A12="","",I12*J12)</f>
        <v>765.6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14365.6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718.28000000000009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15083.880000000001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15080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v>2</v>
      </c>
      <c r="J42" s="217">
        <f t="shared" ref="J42:J51" si="7">IF(A42="","",VLOOKUP(A42,TRANSPORTE1,3,FALSE))</f>
        <v>105</v>
      </c>
      <c r="K42" s="225">
        <f>IF(A42="","",I42*J42)</f>
        <v>210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210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210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</v>
      </c>
      <c r="J58" s="217">
        <f t="shared" ref="J58:J67" si="11">IF(A58="","",VLOOKUP(A58,M.OBRA1,3,FALSE))</f>
        <v>6036</v>
      </c>
      <c r="K58" s="225">
        <f>IF(A58="","",I58*J58)</f>
        <v>603.6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0.1</v>
      </c>
      <c r="J59" s="217">
        <f t="shared" si="11"/>
        <v>4311</v>
      </c>
      <c r="K59" s="225">
        <f t="shared" ref="K59:K67" si="12">IF(A59="","",I59*J59)</f>
        <v>431.1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103" t="str">
        <f t="shared" si="10"/>
        <v>HH</v>
      </c>
      <c r="I60" s="131">
        <v>0.1</v>
      </c>
      <c r="J60" s="217">
        <f t="shared" si="11"/>
        <v>4311</v>
      </c>
      <c r="K60" s="225">
        <f t="shared" si="12"/>
        <v>431.1</v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1465.8000000000002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1470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19260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Resumen!A59</f>
        <v>4.0999999999999996</v>
      </c>
      <c r="C6" s="857"/>
      <c r="D6" s="112" t="s">
        <v>5</v>
      </c>
      <c r="E6" s="114"/>
      <c r="F6" s="115" t="str">
        <f>+Resumen!B59</f>
        <v>Pasamuro acero E.L  6"x40</v>
      </c>
      <c r="G6" s="114"/>
      <c r="H6" s="114"/>
      <c r="I6" s="114"/>
      <c r="J6" s="116"/>
      <c r="K6" s="180" t="str">
        <f>+Resumen!C60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556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420000</v>
      </c>
      <c r="K11" s="129">
        <f>IF(A11="","",I11*J11)</f>
        <v>420000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420000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21000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441000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441000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0.04</v>
      </c>
      <c r="H42" s="221">
        <f t="shared" ref="H42:H51" si="6">IF(A42="","",VLOOKUP(A42,TRANSPORTE1,2,FALSE))</f>
        <v>30</v>
      </c>
      <c r="I42" s="220">
        <f>G42*H42</f>
        <v>1.2</v>
      </c>
      <c r="J42" s="217">
        <f t="shared" ref="J42:J51" si="7">IF(A42="","",VLOOKUP(A42,TRANSPORTE1,3,FALSE))</f>
        <v>105</v>
      </c>
      <c r="K42" s="225">
        <f>IF(A42="","",I42*J42)</f>
        <v>126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126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464320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K75"/>
  <sheetViews>
    <sheetView view="pageBreakPreview" topLeftCell="A27" zoomScaleNormal="100" zoomScaleSheetLayoutView="100" workbookViewId="0">
      <selection activeCell="J72" sqref="J72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Resumen!A60</f>
        <v>4.1100000000000003</v>
      </c>
      <c r="C6" s="857"/>
      <c r="D6" s="112" t="s">
        <v>5</v>
      </c>
      <c r="E6" s="114"/>
      <c r="F6" s="115" t="str">
        <f>UPPER(VLOOKUP(B6,APUS,2,FALSE))</f>
        <v>PASAMURO ACERO E.L  3/4 " X40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785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>+Lista!D259</f>
        <v>323640</v>
      </c>
      <c r="K11" s="129">
        <f>IF(A11="","",I11*J11)</f>
        <v>323640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323640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16182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339822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339820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0.5</v>
      </c>
      <c r="J29" s="217">
        <f t="shared" ref="J29:J35" si="4">IF(A29="","",VLOOKUP(A29,EQUIPOS1,3,FALSE))</f>
        <v>2500</v>
      </c>
      <c r="K29" s="129">
        <f>IF(A29="","",I29*J29)</f>
        <v>1250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0.04</v>
      </c>
      <c r="H42" s="221">
        <f t="shared" ref="H42:H51" si="6">IF(A42="","",VLOOKUP(A42,TRANSPORTE1,2,FALSE))</f>
        <v>30</v>
      </c>
      <c r="I42" s="220">
        <f>G42*H42</f>
        <v>1.2</v>
      </c>
      <c r="J42" s="217">
        <f t="shared" ref="J42:J51" si="7">IF(A42="","",VLOOKUP(A42,TRANSPORTE1,3,FALSE))</f>
        <v>105</v>
      </c>
      <c r="K42" s="225">
        <f>IF(A42="","",I42*J42)</f>
        <v>126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126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</v>
      </c>
      <c r="J59" s="217">
        <f t="shared" si="11"/>
        <v>4311</v>
      </c>
      <c r="K59" s="225">
        <f t="shared" ref="K59:K67" si="12"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361890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126661.49999999999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488551.5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Resumen!A61</f>
        <v>4.12</v>
      </c>
      <c r="C6" s="857"/>
      <c r="D6" s="112" t="s">
        <v>5</v>
      </c>
      <c r="E6" s="114"/>
      <c r="F6" s="115" t="str">
        <f>UPPER(VLOOKUP(B6,APUS,2,FALSE))</f>
        <v>FLOTADOR COMPLETO 2"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430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399780</v>
      </c>
      <c r="K11" s="129">
        <f>IF(A11="","",I11*J11)</f>
        <v>399780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399780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19989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419769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419770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0.5</v>
      </c>
      <c r="J29" s="217">
        <f t="shared" ref="J29:J35" si="4">IF(A29="","",VLOOKUP(A29,EQUIPOS1,3,FALSE))</f>
        <v>2500</v>
      </c>
      <c r="K29" s="129">
        <f>IF(A29="","",I29*J29)</f>
        <v>1250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0.02</v>
      </c>
      <c r="H42" s="221">
        <f t="shared" ref="H42:H51" si="6">IF(A42="","",VLOOKUP(A42,TRANSPORTE1,2,FALSE))</f>
        <v>30</v>
      </c>
      <c r="I42" s="220">
        <f>G42*H42</f>
        <v>0.6</v>
      </c>
      <c r="J42" s="217">
        <f t="shared" ref="J42:J51" si="7">IF(A42="","",VLOOKUP(A42,TRANSPORTE1,3,FALSE))</f>
        <v>105</v>
      </c>
      <c r="K42" s="225">
        <f>IF(A42="","",I42*J42)</f>
        <v>63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63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3</v>
      </c>
      <c r="J58" s="217">
        <f t="shared" ref="J58:J67" si="11">IF(A58="","",VLOOKUP(A58,M.OBRA1,3,FALSE))</f>
        <v>6036</v>
      </c>
      <c r="K58" s="225">
        <f>IF(A58="","",I58*J58)</f>
        <v>18108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18108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18110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439190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Resumen!A62</f>
        <v>4.13</v>
      </c>
      <c r="C6" s="857"/>
      <c r="D6" s="112" t="s">
        <v>5</v>
      </c>
      <c r="E6" s="114"/>
      <c r="F6" s="115" t="str">
        <f>UPPER(VLOOKUP(B6,APUS,2,FALSE))</f>
        <v>ADAPTADOR MACHO   PVC D= 2 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433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4500</v>
      </c>
      <c r="K11" s="129">
        <f>IF(A11="","",I11*J11)</f>
        <v>4500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4500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225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4725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4730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0.5</v>
      </c>
      <c r="J58" s="217">
        <f t="shared" ref="J58:J67" si="11">IF(A58="","",VLOOKUP(A58,M.OBRA1,3,FALSE))</f>
        <v>6036</v>
      </c>
      <c r="K58" s="225">
        <f>IF(A58="","",I58*J58)</f>
        <v>3018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3018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3020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Resumen!A63</f>
        <v>4.1399999999999997</v>
      </c>
      <c r="C6" s="857"/>
      <c r="D6" s="112" t="s">
        <v>5</v>
      </c>
      <c r="E6" s="114"/>
      <c r="F6" s="115" t="str">
        <f>UPPER(VLOOKUP(B6,APUS,2,FALSE))</f>
        <v>TUBERIA PVC PRESIÓN E.L. D= 3" RDE 26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286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34798</v>
      </c>
      <c r="K11" s="129">
        <f>IF(A11="","",I11*J11)</f>
        <v>34798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2E-3</v>
      </c>
      <c r="J12" s="218">
        <f t="shared" si="1"/>
        <v>117843</v>
      </c>
      <c r="K12" s="129">
        <f t="shared" ref="K12:K20" si="2">IF(A12="","",I12*J12)</f>
        <v>235.68600000000001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131" t="str">
        <f t="shared" si="0"/>
        <v>GAL</v>
      </c>
      <c r="I13" s="131">
        <v>2E-3</v>
      </c>
      <c r="J13" s="218">
        <f t="shared" si="1"/>
        <v>327651</v>
      </c>
      <c r="K13" s="129">
        <f t="shared" si="2"/>
        <v>655.30200000000002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35688.988000000005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1784.4494000000004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37473.437400000003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37470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2.5000000000000001E-2</v>
      </c>
      <c r="H42" s="221">
        <f t="shared" ref="H42:H51" si="6">IF(A42="","",VLOOKUP(A42,TRANSPORTE1,2,FALSE))</f>
        <v>30</v>
      </c>
      <c r="I42" s="220">
        <f>G42*H42</f>
        <v>0.75</v>
      </c>
      <c r="J42" s="217">
        <f t="shared" ref="J42:J51" si="7">IF(A42="","",VLOOKUP(A42,TRANSPORTE1,3,FALSE))</f>
        <v>105</v>
      </c>
      <c r="K42" s="225">
        <f>IF(A42="","",I42*J42)</f>
        <v>78.75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78.75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80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0.2</v>
      </c>
      <c r="J58" s="217">
        <f t="shared" ref="J58:J67" si="11">IF(A58="","",VLOOKUP(A58,M.OBRA1,3,FALSE))</f>
        <v>6036</v>
      </c>
      <c r="K58" s="225">
        <f>IF(A58="","",I58*J58)</f>
        <v>1207.2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0.2</v>
      </c>
      <c r="J59" s="217">
        <f t="shared" si="11"/>
        <v>4311</v>
      </c>
      <c r="K59" s="225">
        <f t="shared" ref="K59:K67" si="12">IF(A59="","",I59*J59)</f>
        <v>862.2</v>
      </c>
    </row>
    <row r="60" spans="1:11">
      <c r="A60" s="690" t="s">
        <v>180</v>
      </c>
      <c r="B60" s="691"/>
      <c r="C60" s="691"/>
      <c r="D60" s="691"/>
      <c r="E60" s="691"/>
      <c r="F60" s="691"/>
      <c r="G60" s="692"/>
      <c r="H60" s="103" t="str">
        <f t="shared" si="10"/>
        <v>HH</v>
      </c>
      <c r="I60" s="131">
        <f>+I58</f>
        <v>0.2</v>
      </c>
      <c r="J60" s="217">
        <f t="shared" si="11"/>
        <v>4311</v>
      </c>
      <c r="K60" s="225">
        <f t="shared" si="12"/>
        <v>862.2</v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2931.6000000000004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2930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42980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Resumen!A64</f>
        <v>4.1500000000000004</v>
      </c>
      <c r="C6" s="857"/>
      <c r="D6" s="112" t="s">
        <v>5</v>
      </c>
      <c r="E6" s="114"/>
      <c r="F6" s="115" t="str">
        <f>UPPER(VLOOKUP(B6,APUS,2,FALSE))</f>
        <v>CINTA  PVC A-15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435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49300</v>
      </c>
      <c r="K11" s="129">
        <f>IF(A11="","",I11*J11)</f>
        <v>49300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49300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2465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51765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51770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0.2</v>
      </c>
      <c r="J29" s="217">
        <f t="shared" ref="J29:J35" si="4">IF(A29="","",VLOOKUP(A29,EQUIPOS1,3,FALSE))</f>
        <v>2500</v>
      </c>
      <c r="K29" s="129">
        <f>IF(A29="","",I29*J29)</f>
        <v>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2.5000000000000001E-2</v>
      </c>
      <c r="H42" s="221">
        <f t="shared" ref="H42:H51" si="6">IF(A42="","",VLOOKUP(A42,TRANSPORTE1,2,FALSE))</f>
        <v>30</v>
      </c>
      <c r="I42" s="220">
        <f>G42*H42</f>
        <v>0.75</v>
      </c>
      <c r="J42" s="217">
        <f t="shared" ref="J42:J51" si="7">IF(A42="","",VLOOKUP(A42,TRANSPORTE1,3,FALSE))</f>
        <v>105</v>
      </c>
      <c r="K42" s="225">
        <f>IF(A42="","",I42*J42)</f>
        <v>78.75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78.75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80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</v>
      </c>
      <c r="J58" s="217">
        <f t="shared" ref="J58:J67" si="11">IF(A58="","",VLOOKUP(A58,M.OBRA1,3,FALSE))</f>
        <v>6036</v>
      </c>
      <c r="K58" s="225">
        <f>IF(A58="","",I58*J58)</f>
        <v>12072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12072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12070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64420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Resumen!A65</f>
        <v>4.16</v>
      </c>
      <c r="C6" s="857"/>
      <c r="D6" s="112" t="s">
        <v>5</v>
      </c>
      <c r="E6" s="114"/>
      <c r="F6" s="115" t="str">
        <f>UPPER(VLOOKUP(B6,APUS,2,FALSE))</f>
        <v>TAPA METALICA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484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387729</v>
      </c>
      <c r="K11" s="129">
        <f>IF(A11="","",I11*J11)</f>
        <v>387729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387729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19386.45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407115.45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407120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1.6E-2</v>
      </c>
      <c r="H42" s="221">
        <f t="shared" ref="H42:H51" si="6">IF(A42="","",VLOOKUP(A42,TRANSPORTE1,2,FALSE))</f>
        <v>30</v>
      </c>
      <c r="I42" s="220">
        <f>G42*H42</f>
        <v>0.48</v>
      </c>
      <c r="J42" s="217">
        <f t="shared" ref="J42:J51" si="7">IF(A42="","",VLOOKUP(A42,TRANSPORTE1,3,FALSE))</f>
        <v>105</v>
      </c>
      <c r="K42" s="225">
        <f>IF(A42="","",I42*J42)</f>
        <v>50.4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50.4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6036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413460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368"/>
  <sheetViews>
    <sheetView view="pageBreakPreview" topLeftCell="A334" zoomScaleNormal="100" zoomScaleSheetLayoutView="100" workbookViewId="0">
      <selection activeCell="K299" sqref="K299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63" customHeight="1" thickBot="1">
      <c r="A4" s="710"/>
      <c r="B4" s="711"/>
      <c r="C4" s="712"/>
      <c r="D4" s="644" t="str">
        <f>+Resumen!A3</f>
        <v>REPOSICIONES SISTEMA DE ACUEDUCTO  CORREGIMIENTO LLANO DE PALMAS,  ALCANTARILLADO SANITARIO CALLE 1  CORREGIMIENTO SAN JOSÉ DE LOS CHORROS Y  REDES ALCANTARILLADO  DEL CASCO URBANO Y SU RESPECTIVA REPOSICIÓN DE PAVIMENTO CALLE 10 ENTRE  CARRERAS 10 A 14  DEL MUNICIPIO DE RIONEGRO, DEPARTAMENTO DE SANTANDER</v>
      </c>
      <c r="E4" s="645"/>
      <c r="F4" s="645"/>
      <c r="G4" s="645"/>
      <c r="H4" s="645"/>
      <c r="I4" s="645"/>
      <c r="J4" s="646"/>
      <c r="K4" s="439">
        <f>Resumen!C8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1.1000000000000001</v>
      </c>
      <c r="C6" s="794"/>
      <c r="D6" s="112" t="s">
        <v>5</v>
      </c>
      <c r="E6" s="114"/>
      <c r="F6" s="115" t="s">
        <v>519</v>
      </c>
      <c r="G6" s="114"/>
      <c r="H6" s="114"/>
      <c r="I6" s="114"/>
      <c r="J6" s="116"/>
      <c r="K6" s="180" t="s">
        <v>99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104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KG</v>
      </c>
      <c r="I11" s="104">
        <v>350</v>
      </c>
      <c r="J11" s="217">
        <f t="shared" ref="J11:J20" si="1">IF(A11="","",VLOOKUP(A11,MATERIALES1,3,FALSE))</f>
        <v>586</v>
      </c>
      <c r="K11" s="129">
        <f>IF(A11="","",I11*J11)</f>
        <v>205100</v>
      </c>
    </row>
    <row r="12" spans="1:11">
      <c r="A12" s="699" t="s">
        <v>100</v>
      </c>
      <c r="B12" s="700"/>
      <c r="C12" s="700"/>
      <c r="D12" s="700"/>
      <c r="E12" s="700"/>
      <c r="F12" s="700"/>
      <c r="G12" s="701"/>
      <c r="H12" s="131" t="str">
        <f t="shared" si="0"/>
        <v>M3</v>
      </c>
      <c r="I12" s="131">
        <v>0.56000000000000005</v>
      </c>
      <c r="J12" s="218">
        <f t="shared" si="1"/>
        <v>68000</v>
      </c>
      <c r="K12" s="129">
        <f t="shared" ref="K12:K20" si="2">IF(A12="","",I12*J12)</f>
        <v>38080</v>
      </c>
    </row>
    <row r="13" spans="1:11">
      <c r="A13" s="699" t="s">
        <v>134</v>
      </c>
      <c r="B13" s="700"/>
      <c r="C13" s="700"/>
      <c r="D13" s="700"/>
      <c r="E13" s="700"/>
      <c r="F13" s="700"/>
      <c r="G13" s="701"/>
      <c r="H13" s="131" t="str">
        <f t="shared" si="0"/>
        <v>M3</v>
      </c>
      <c r="I13" s="131">
        <v>0.84</v>
      </c>
      <c r="J13" s="218">
        <f t="shared" si="1"/>
        <v>98000</v>
      </c>
      <c r="K13" s="129">
        <f t="shared" si="2"/>
        <v>82320</v>
      </c>
    </row>
    <row r="14" spans="1:11">
      <c r="A14" s="699" t="s">
        <v>95</v>
      </c>
      <c r="B14" s="700"/>
      <c r="C14" s="700"/>
      <c r="D14" s="700"/>
      <c r="E14" s="700"/>
      <c r="F14" s="700"/>
      <c r="G14" s="701"/>
      <c r="H14" s="131" t="str">
        <f t="shared" si="0"/>
        <v>LTR</v>
      </c>
      <c r="I14" s="131">
        <v>180</v>
      </c>
      <c r="J14" s="218">
        <f t="shared" si="1"/>
        <v>12</v>
      </c>
      <c r="K14" s="129">
        <f t="shared" si="2"/>
        <v>2160</v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327660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16383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344043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344040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792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4</v>
      </c>
      <c r="J29" s="270">
        <f t="shared" ref="J29:J35" si="3">IF(A29="","",VLOOKUP(A29,EQUIPOS1,3,FALSE))</f>
        <v>2500</v>
      </c>
      <c r="K29" s="129">
        <f>IF(A29="","",I29*J29)</f>
        <v>10000</v>
      </c>
    </row>
    <row r="30" spans="1:11">
      <c r="A30" s="690" t="s">
        <v>235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264">
        <v>2.0714000000000001</v>
      </c>
      <c r="J30" s="270">
        <f t="shared" si="3"/>
        <v>54000</v>
      </c>
      <c r="K30" s="129">
        <f t="shared" ref="K30:K35" si="5">IF(A30="","",I30*J30)</f>
        <v>111855.6</v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4"/>
        <v/>
      </c>
      <c r="I31" s="131"/>
      <c r="J31" s="270" t="str">
        <f t="shared" si="3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4"/>
        <v/>
      </c>
      <c r="I32" s="131"/>
      <c r="J32" s="270" t="str">
        <f t="shared" si="3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70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70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27"/>
      <c r="J35" s="270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121855.6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121860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605"/>
      <c r="J57" s="689"/>
      <c r="K57" s="792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21" t="str">
        <f t="shared" ref="H58:H67" si="10">IF(A58="","",VLOOKUP(A58,M.OBRA1,2,FALSE))</f>
        <v>HH</v>
      </c>
      <c r="I58" s="131">
        <v>5.625</v>
      </c>
      <c r="J58" s="229">
        <f t="shared" ref="J58:J67" si="11">IF(A58="","",VLOOKUP(A58,M.OBRA1,3,FALSE))</f>
        <v>6036</v>
      </c>
      <c r="K58" s="232">
        <f>IF(A58="","",I58*J58)</f>
        <v>33952.5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5.625</v>
      </c>
      <c r="J59" s="230">
        <f t="shared" si="11"/>
        <v>4311</v>
      </c>
      <c r="K59" s="227">
        <f>IF(A59="","",I59*J59)</f>
        <v>24249.375</v>
      </c>
    </row>
    <row r="60" spans="1:11">
      <c r="A60" s="690"/>
      <c r="B60" s="691"/>
      <c r="C60" s="691"/>
      <c r="D60" s="691"/>
      <c r="E60" s="691"/>
      <c r="F60" s="691"/>
      <c r="G60" s="691"/>
      <c r="H60" s="103" t="str">
        <f>IF(A60="","",VLOOKUP(A60,M.OBRA1,2,FALSE))</f>
        <v/>
      </c>
      <c r="I60" s="131"/>
      <c r="J60" s="230" t="str">
        <f>IF(A60="","",VLOOKUP(A60,M.OBRA1,3,FALSE))</f>
        <v/>
      </c>
      <c r="K60" s="227" t="str">
        <f>IF(A60="","",I60*J60)</f>
        <v/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58201.875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58200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524100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 ht="13.5" thickBo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 ht="18.75" thickBot="1">
      <c r="A75" s="630"/>
      <c r="B75" s="705"/>
      <c r="C75" s="706"/>
      <c r="D75" s="715" t="s">
        <v>0</v>
      </c>
      <c r="E75" s="716"/>
      <c r="F75" s="716"/>
      <c r="G75" s="716"/>
      <c r="H75" s="716"/>
      <c r="I75" s="716"/>
      <c r="J75" s="716"/>
      <c r="K75" s="717"/>
    </row>
    <row r="76" spans="1:11" ht="13.5" thickBot="1">
      <c r="A76" s="707"/>
      <c r="B76" s="708"/>
      <c r="C76" s="709"/>
      <c r="D76" s="213"/>
      <c r="E76" s="214"/>
      <c r="F76" s="214"/>
      <c r="G76" s="214"/>
      <c r="H76" s="214"/>
      <c r="I76" s="214"/>
      <c r="J76" s="214"/>
      <c r="K76" s="215"/>
    </row>
    <row r="77" spans="1:11" ht="15" thickBot="1">
      <c r="A77" s="707"/>
      <c r="B77" s="708"/>
      <c r="C77" s="709"/>
      <c r="D77" s="641" t="str">
        <f>'APU''s'!D3:J3</f>
        <v>MUNICIPIO DE RIONEGRO</v>
      </c>
      <c r="E77" s="642"/>
      <c r="F77" s="642"/>
      <c r="G77" s="642"/>
      <c r="H77" s="642"/>
      <c r="I77" s="642"/>
      <c r="J77" s="643"/>
      <c r="K77" s="108" t="s">
        <v>1</v>
      </c>
    </row>
    <row r="78" spans="1:11" ht="13.5" thickBot="1">
      <c r="A78" s="710"/>
      <c r="B78" s="711"/>
      <c r="C78" s="712"/>
      <c r="D78" s="644" t="str">
        <f>'APU''s'!D4:J4</f>
        <v xml:space="preserve">REPOSICION SISTEMA DE ACUEDUCTO  CORREGIMIENTO LLANO DE PALMAS
</v>
      </c>
      <c r="E78" s="645"/>
      <c r="F78" s="645"/>
      <c r="G78" s="645"/>
      <c r="H78" s="645"/>
      <c r="I78" s="645"/>
      <c r="J78" s="646"/>
      <c r="K78" s="439">
        <f>Resumen!C8</f>
        <v>2013</v>
      </c>
    </row>
    <row r="79" spans="1:11" ht="13.5" thickBot="1">
      <c r="A79" s="647"/>
      <c r="B79" s="626"/>
      <c r="C79" s="624"/>
      <c r="D79" s="713"/>
      <c r="E79" s="713"/>
      <c r="F79" s="713"/>
      <c r="G79" s="714"/>
      <c r="H79" s="647"/>
      <c r="I79" s="626"/>
      <c r="J79" s="110"/>
      <c r="K79" s="111" t="s">
        <v>3</v>
      </c>
    </row>
    <row r="80" spans="1:11" ht="13.5" thickBot="1">
      <c r="A80" s="112" t="s">
        <v>4</v>
      </c>
      <c r="B80" s="793">
        <v>1.2</v>
      </c>
      <c r="C80" s="794"/>
      <c r="D80" s="112" t="s">
        <v>5</v>
      </c>
      <c r="E80" s="114"/>
      <c r="F80" s="115" t="s">
        <v>520</v>
      </c>
      <c r="G80" s="114"/>
      <c r="H80" s="114"/>
      <c r="I80" s="114"/>
      <c r="J80" s="116"/>
      <c r="K80" s="180" t="s">
        <v>99</v>
      </c>
    </row>
    <row r="81" spans="1:1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</row>
    <row r="82" spans="1:11" ht="13.5" thickBot="1">
      <c r="A82" s="118" t="s">
        <v>7</v>
      </c>
      <c r="B82" s="119"/>
      <c r="C82" s="119"/>
      <c r="D82" s="119"/>
      <c r="E82" s="119"/>
      <c r="F82" s="119"/>
      <c r="G82" s="119"/>
      <c r="H82" s="120"/>
      <c r="I82" s="120"/>
      <c r="J82" s="120"/>
      <c r="K82" s="120"/>
    </row>
    <row r="83" spans="1:11">
      <c r="A83" s="598" t="s">
        <v>10</v>
      </c>
      <c r="B83" s="599"/>
      <c r="C83" s="599"/>
      <c r="D83" s="599"/>
      <c r="E83" s="599"/>
      <c r="F83" s="599"/>
      <c r="G83" s="600"/>
      <c r="H83" s="599" t="s">
        <v>11</v>
      </c>
      <c r="I83" s="604" t="s">
        <v>12</v>
      </c>
      <c r="J83" s="599" t="s">
        <v>13</v>
      </c>
      <c r="K83" s="604" t="s">
        <v>14</v>
      </c>
    </row>
    <row r="84" spans="1:11" ht="13.5" thickBot="1">
      <c r="A84" s="601"/>
      <c r="B84" s="602"/>
      <c r="C84" s="602"/>
      <c r="D84" s="602"/>
      <c r="E84" s="602"/>
      <c r="F84" s="602"/>
      <c r="G84" s="603"/>
      <c r="H84" s="602"/>
      <c r="I84" s="605"/>
      <c r="J84" s="602"/>
      <c r="K84" s="605"/>
    </row>
    <row r="85" spans="1:11">
      <c r="A85" s="696" t="s">
        <v>104</v>
      </c>
      <c r="B85" s="697"/>
      <c r="C85" s="697"/>
      <c r="D85" s="697"/>
      <c r="E85" s="697"/>
      <c r="F85" s="697"/>
      <c r="G85" s="698"/>
      <c r="H85" s="103" t="str">
        <f t="shared" ref="H85:H94" si="13">IF(A85="","",VLOOKUP(A85,MATERIALES1,2,FALSE))</f>
        <v>KG</v>
      </c>
      <c r="I85" s="104">
        <v>300</v>
      </c>
      <c r="J85" s="217">
        <f t="shared" ref="J85:J94" si="14">IF(A85="","",VLOOKUP(A85,MATERIALES1,3,FALSE))</f>
        <v>586</v>
      </c>
      <c r="K85" s="129">
        <f>IF(A85="","",I85*J85)</f>
        <v>175800</v>
      </c>
    </row>
    <row r="86" spans="1:11">
      <c r="A86" s="699" t="s">
        <v>100</v>
      </c>
      <c r="B86" s="700"/>
      <c r="C86" s="700"/>
      <c r="D86" s="700"/>
      <c r="E86" s="700"/>
      <c r="F86" s="700"/>
      <c r="G86" s="701"/>
      <c r="H86" s="131" t="str">
        <f t="shared" si="13"/>
        <v>M3</v>
      </c>
      <c r="I86" s="131">
        <v>0.48</v>
      </c>
      <c r="J86" s="218">
        <f t="shared" si="14"/>
        <v>68000</v>
      </c>
      <c r="K86" s="129">
        <f t="shared" ref="K86:K94" si="15">IF(A86="","",I86*J86)</f>
        <v>32640</v>
      </c>
    </row>
    <row r="87" spans="1:11">
      <c r="A87" s="699" t="s">
        <v>134</v>
      </c>
      <c r="B87" s="700"/>
      <c r="C87" s="700"/>
      <c r="D87" s="700"/>
      <c r="E87" s="700"/>
      <c r="F87" s="700"/>
      <c r="G87" s="701"/>
      <c r="H87" s="131" t="str">
        <f t="shared" si="13"/>
        <v>M3</v>
      </c>
      <c r="I87" s="131">
        <v>0.95</v>
      </c>
      <c r="J87" s="218">
        <f t="shared" si="14"/>
        <v>98000</v>
      </c>
      <c r="K87" s="129">
        <f t="shared" si="15"/>
        <v>93100</v>
      </c>
    </row>
    <row r="88" spans="1:11">
      <c r="A88" s="699" t="s">
        <v>95</v>
      </c>
      <c r="B88" s="700"/>
      <c r="C88" s="700"/>
      <c r="D88" s="700"/>
      <c r="E88" s="700"/>
      <c r="F88" s="700"/>
      <c r="G88" s="701"/>
      <c r="H88" s="131" t="str">
        <f t="shared" si="13"/>
        <v>LTR</v>
      </c>
      <c r="I88" s="131">
        <v>170</v>
      </c>
      <c r="J88" s="218">
        <f t="shared" si="14"/>
        <v>12</v>
      </c>
      <c r="K88" s="129">
        <f t="shared" si="15"/>
        <v>2040</v>
      </c>
    </row>
    <row r="89" spans="1:11">
      <c r="A89" s="699"/>
      <c r="B89" s="700"/>
      <c r="C89" s="700"/>
      <c r="D89" s="700"/>
      <c r="E89" s="700"/>
      <c r="F89" s="700"/>
      <c r="G89" s="701"/>
      <c r="H89" s="131" t="str">
        <f t="shared" si="13"/>
        <v/>
      </c>
      <c r="I89" s="131"/>
      <c r="J89" s="218" t="str">
        <f t="shared" si="14"/>
        <v/>
      </c>
      <c r="K89" s="129" t="str">
        <f t="shared" si="15"/>
        <v/>
      </c>
    </row>
    <row r="90" spans="1:11">
      <c r="A90" s="699"/>
      <c r="B90" s="700"/>
      <c r="C90" s="700"/>
      <c r="D90" s="700"/>
      <c r="E90" s="700"/>
      <c r="F90" s="700"/>
      <c r="G90" s="701"/>
      <c r="H90" s="131" t="str">
        <f t="shared" si="13"/>
        <v/>
      </c>
      <c r="I90" s="131"/>
      <c r="J90" s="218" t="str">
        <f t="shared" si="14"/>
        <v/>
      </c>
      <c r="K90" s="129" t="str">
        <f t="shared" si="15"/>
        <v/>
      </c>
    </row>
    <row r="91" spans="1:11">
      <c r="A91" s="699"/>
      <c r="B91" s="700"/>
      <c r="C91" s="700"/>
      <c r="D91" s="700"/>
      <c r="E91" s="700"/>
      <c r="F91" s="700"/>
      <c r="G91" s="701"/>
      <c r="H91" s="131" t="str">
        <f t="shared" si="13"/>
        <v/>
      </c>
      <c r="I91" s="131"/>
      <c r="J91" s="218" t="str">
        <f t="shared" si="14"/>
        <v/>
      </c>
      <c r="K91" s="129" t="str">
        <f t="shared" si="15"/>
        <v/>
      </c>
    </row>
    <row r="92" spans="1:11">
      <c r="A92" s="699"/>
      <c r="B92" s="700"/>
      <c r="C92" s="700"/>
      <c r="D92" s="700"/>
      <c r="E92" s="700"/>
      <c r="F92" s="700"/>
      <c r="G92" s="701"/>
      <c r="H92" s="131" t="str">
        <f t="shared" si="13"/>
        <v/>
      </c>
      <c r="I92" s="131"/>
      <c r="J92" s="218" t="str">
        <f t="shared" si="14"/>
        <v/>
      </c>
      <c r="K92" s="129" t="str">
        <f t="shared" si="15"/>
        <v/>
      </c>
    </row>
    <row r="93" spans="1:11">
      <c r="A93" s="699"/>
      <c r="B93" s="700"/>
      <c r="C93" s="700"/>
      <c r="D93" s="700"/>
      <c r="E93" s="700"/>
      <c r="F93" s="700"/>
      <c r="G93" s="701"/>
      <c r="H93" s="131" t="str">
        <f t="shared" si="13"/>
        <v/>
      </c>
      <c r="I93" s="131"/>
      <c r="J93" s="218" t="str">
        <f t="shared" si="14"/>
        <v/>
      </c>
      <c r="K93" s="129" t="str">
        <f t="shared" si="15"/>
        <v/>
      </c>
    </row>
    <row r="94" spans="1:11" ht="13.5" thickBot="1">
      <c r="A94" s="702"/>
      <c r="B94" s="703"/>
      <c r="C94" s="703"/>
      <c r="D94" s="703"/>
      <c r="E94" s="703"/>
      <c r="F94" s="703"/>
      <c r="G94" s="704"/>
      <c r="H94" s="127" t="str">
        <f t="shared" si="13"/>
        <v/>
      </c>
      <c r="I94" s="127"/>
      <c r="J94" s="219" t="str">
        <f t="shared" si="14"/>
        <v/>
      </c>
      <c r="K94" s="129" t="str">
        <f t="shared" si="15"/>
        <v/>
      </c>
    </row>
    <row r="95" spans="1:11" ht="13.5" thickBot="1">
      <c r="A95" s="119"/>
      <c r="B95" s="119"/>
      <c r="C95" s="119"/>
      <c r="D95" s="119"/>
      <c r="E95" s="130" t="s">
        <v>19</v>
      </c>
      <c r="F95" s="119"/>
      <c r="G95" s="119"/>
      <c r="H95" s="120"/>
      <c r="I95" s="120"/>
      <c r="J95" s="134"/>
      <c r="K95" s="135">
        <f>SUM(K85:K94)</f>
        <v>303580</v>
      </c>
    </row>
    <row r="96" spans="1:11" ht="13.5" thickBot="1">
      <c r="A96" s="119"/>
      <c r="B96" s="119"/>
      <c r="C96" s="119"/>
      <c r="D96" s="119"/>
      <c r="E96" s="136" t="s">
        <v>20</v>
      </c>
      <c r="F96" s="137"/>
      <c r="G96" s="137"/>
      <c r="H96" s="137"/>
      <c r="I96" s="138">
        <v>0.05</v>
      </c>
      <c r="J96" s="139"/>
      <c r="K96" s="135">
        <f>K95*I96</f>
        <v>15179</v>
      </c>
    </row>
    <row r="97" spans="1:11" ht="13.5" thickBot="1">
      <c r="A97" s="119"/>
      <c r="B97" s="119"/>
      <c r="C97" s="119"/>
      <c r="D97" s="119"/>
      <c r="E97" s="132" t="s">
        <v>21</v>
      </c>
      <c r="F97" s="120"/>
      <c r="G97" s="120"/>
      <c r="H97" s="137"/>
      <c r="I97" s="137"/>
      <c r="J97" s="140"/>
      <c r="K97" s="135">
        <f>K96+K95</f>
        <v>318759</v>
      </c>
    </row>
    <row r="98" spans="1:11" ht="13.5" thickBot="1">
      <c r="A98" s="119"/>
      <c r="B98" s="119"/>
      <c r="C98" s="119"/>
      <c r="D98" s="119"/>
      <c r="E98" s="132" t="s">
        <v>22</v>
      </c>
      <c r="F98" s="120"/>
      <c r="G98" s="120"/>
      <c r="H98" s="137"/>
      <c r="I98" s="137"/>
      <c r="J98" s="140"/>
      <c r="K98" s="135">
        <f>MROUND(K97,10)</f>
        <v>318760</v>
      </c>
    </row>
    <row r="99" spans="1:11">
      <c r="A99" s="119"/>
      <c r="B99" s="141"/>
      <c r="C99" s="141"/>
      <c r="D99" s="141"/>
      <c r="E99" s="141"/>
      <c r="F99" s="141"/>
      <c r="G99" s="141"/>
      <c r="H99" s="141"/>
      <c r="I99" s="141"/>
      <c r="J99" s="141"/>
      <c r="K99" s="141"/>
    </row>
    <row r="100" spans="1:11" ht="13.5" thickBot="1">
      <c r="A100" s="142" t="s">
        <v>369</v>
      </c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</row>
    <row r="101" spans="1:11">
      <c r="A101" s="598" t="s">
        <v>10</v>
      </c>
      <c r="B101" s="599"/>
      <c r="C101" s="599"/>
      <c r="D101" s="599"/>
      <c r="E101" s="599"/>
      <c r="F101" s="599"/>
      <c r="G101" s="600"/>
      <c r="H101" s="599" t="s">
        <v>11</v>
      </c>
      <c r="I101" s="604" t="s">
        <v>12</v>
      </c>
      <c r="J101" s="599" t="s">
        <v>13</v>
      </c>
      <c r="K101" s="604" t="s">
        <v>14</v>
      </c>
    </row>
    <row r="102" spans="1:11" ht="13.5" thickBot="1">
      <c r="A102" s="601"/>
      <c r="B102" s="602"/>
      <c r="C102" s="602"/>
      <c r="D102" s="602"/>
      <c r="E102" s="602"/>
      <c r="F102" s="602"/>
      <c r="G102" s="603"/>
      <c r="H102" s="602"/>
      <c r="I102" s="605"/>
      <c r="J102" s="602"/>
      <c r="K102" s="605"/>
    </row>
    <row r="103" spans="1:11">
      <c r="A103" s="648" t="s">
        <v>80</v>
      </c>
      <c r="B103" s="649"/>
      <c r="C103" s="649"/>
      <c r="D103" s="649"/>
      <c r="E103" s="649"/>
      <c r="F103" s="649"/>
      <c r="G103" s="650"/>
      <c r="H103" s="103" t="str">
        <f>IF(A103="","",VLOOKUP(A103,EQUIPOS1,2,FALSE))</f>
        <v>DIA</v>
      </c>
      <c r="I103" s="104">
        <v>4</v>
      </c>
      <c r="J103" s="217">
        <f t="shared" ref="J103:J109" si="16">IF(A103="","",VLOOKUP(A103,EQUIPOS1,3,FALSE))</f>
        <v>2500</v>
      </c>
      <c r="K103" s="129">
        <f>IF(A103="","",I103*J103)</f>
        <v>10000</v>
      </c>
    </row>
    <row r="104" spans="1:11">
      <c r="A104" s="690" t="s">
        <v>235</v>
      </c>
      <c r="B104" s="691"/>
      <c r="C104" s="691"/>
      <c r="D104" s="691"/>
      <c r="E104" s="691"/>
      <c r="F104" s="691"/>
      <c r="G104" s="692"/>
      <c r="H104" s="103" t="str">
        <f t="shared" ref="H104:H109" si="17">IF(A104="","",VLOOKUP(A104,EQUIPOS1,2,FALSE))</f>
        <v>DIA</v>
      </c>
      <c r="I104" s="264">
        <v>2.0714000000000001</v>
      </c>
      <c r="J104" s="217">
        <f t="shared" si="16"/>
        <v>54000</v>
      </c>
      <c r="K104" s="129">
        <f t="shared" ref="K104:K109" si="18">IF(A104="","",I104*J104)</f>
        <v>111855.6</v>
      </c>
    </row>
    <row r="105" spans="1:11">
      <c r="A105" s="690"/>
      <c r="B105" s="691"/>
      <c r="C105" s="691"/>
      <c r="D105" s="691"/>
      <c r="E105" s="691"/>
      <c r="F105" s="691"/>
      <c r="G105" s="692"/>
      <c r="H105" s="103" t="str">
        <f t="shared" si="17"/>
        <v/>
      </c>
      <c r="I105" s="131"/>
      <c r="J105" s="217" t="str">
        <f t="shared" si="16"/>
        <v/>
      </c>
      <c r="K105" s="129" t="str">
        <f t="shared" si="18"/>
        <v/>
      </c>
    </row>
    <row r="106" spans="1:11">
      <c r="A106" s="690"/>
      <c r="B106" s="691"/>
      <c r="C106" s="691"/>
      <c r="D106" s="691"/>
      <c r="E106" s="691"/>
      <c r="F106" s="691"/>
      <c r="G106" s="692"/>
      <c r="H106" s="103" t="str">
        <f t="shared" si="17"/>
        <v/>
      </c>
      <c r="I106" s="131"/>
      <c r="J106" s="217" t="str">
        <f t="shared" si="16"/>
        <v/>
      </c>
      <c r="K106" s="129" t="str">
        <f t="shared" si="18"/>
        <v/>
      </c>
    </row>
    <row r="107" spans="1:11">
      <c r="A107" s="690"/>
      <c r="B107" s="691"/>
      <c r="C107" s="691"/>
      <c r="D107" s="691"/>
      <c r="E107" s="691"/>
      <c r="F107" s="691"/>
      <c r="G107" s="692"/>
      <c r="H107" s="103" t="str">
        <f t="shared" si="17"/>
        <v/>
      </c>
      <c r="I107" s="131"/>
      <c r="J107" s="217" t="str">
        <f t="shared" si="16"/>
        <v/>
      </c>
      <c r="K107" s="129" t="str">
        <f t="shared" si="18"/>
        <v/>
      </c>
    </row>
    <row r="108" spans="1:11">
      <c r="A108" s="690"/>
      <c r="B108" s="691"/>
      <c r="C108" s="691"/>
      <c r="D108" s="691"/>
      <c r="E108" s="691"/>
      <c r="F108" s="691"/>
      <c r="G108" s="692"/>
      <c r="H108" s="103" t="str">
        <f t="shared" si="17"/>
        <v/>
      </c>
      <c r="I108" s="131"/>
      <c r="J108" s="217" t="str">
        <f t="shared" si="16"/>
        <v/>
      </c>
      <c r="K108" s="129" t="str">
        <f t="shared" si="18"/>
        <v/>
      </c>
    </row>
    <row r="109" spans="1:11" ht="13.5" thickBot="1">
      <c r="A109" s="693"/>
      <c r="B109" s="694"/>
      <c r="C109" s="694"/>
      <c r="D109" s="694"/>
      <c r="E109" s="694"/>
      <c r="F109" s="694"/>
      <c r="G109" s="695"/>
      <c r="H109" s="103" t="str">
        <f t="shared" si="17"/>
        <v/>
      </c>
      <c r="I109" s="131"/>
      <c r="J109" s="217" t="str">
        <f t="shared" si="16"/>
        <v/>
      </c>
      <c r="K109" s="129" t="str">
        <f t="shared" si="18"/>
        <v/>
      </c>
    </row>
    <row r="110" spans="1:11" ht="13.5" thickBot="1">
      <c r="A110" s="141"/>
      <c r="B110" s="141"/>
      <c r="C110" s="141"/>
      <c r="D110" s="141"/>
      <c r="E110" s="132" t="s">
        <v>19</v>
      </c>
      <c r="F110" s="120"/>
      <c r="G110" s="137"/>
      <c r="H110" s="137"/>
      <c r="I110" s="137"/>
      <c r="J110" s="147"/>
      <c r="K110" s="135">
        <f>SUM(K103:K109)</f>
        <v>121855.6</v>
      </c>
    </row>
    <row r="111" spans="1:11" ht="13.5" thickBot="1">
      <c r="A111" s="119"/>
      <c r="B111" s="119"/>
      <c r="C111" s="119"/>
      <c r="D111" s="119"/>
      <c r="E111" s="132" t="s">
        <v>370</v>
      </c>
      <c r="F111" s="120"/>
      <c r="G111" s="120"/>
      <c r="H111" s="120"/>
      <c r="I111" s="120"/>
      <c r="J111" s="134"/>
      <c r="K111" s="135">
        <f>MROUND(K110,10)</f>
        <v>121860</v>
      </c>
    </row>
    <row r="112" spans="1:11">
      <c r="A112" s="141"/>
      <c r="B112" s="141"/>
      <c r="C112" s="141"/>
      <c r="D112" s="141"/>
      <c r="E112" s="119"/>
      <c r="F112" s="119"/>
      <c r="G112" s="119"/>
      <c r="H112" s="119"/>
      <c r="I112" s="119"/>
      <c r="J112" s="148"/>
      <c r="K112" s="149"/>
    </row>
    <row r="113" spans="1:11" ht="13.5" thickBot="1">
      <c r="A113" s="142" t="s">
        <v>371</v>
      </c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</row>
    <row r="114" spans="1:11">
      <c r="A114" s="598" t="s">
        <v>10</v>
      </c>
      <c r="B114" s="599"/>
      <c r="C114" s="599"/>
      <c r="D114" s="599"/>
      <c r="E114" s="599"/>
      <c r="F114" s="600"/>
      <c r="G114" s="687" t="s">
        <v>372</v>
      </c>
      <c r="H114" s="604" t="s">
        <v>373</v>
      </c>
      <c r="I114" s="604" t="s">
        <v>374</v>
      </c>
      <c r="J114" s="604" t="s">
        <v>28</v>
      </c>
      <c r="K114" s="604" t="s">
        <v>13</v>
      </c>
    </row>
    <row r="115" spans="1:11" ht="13.5" thickBot="1">
      <c r="A115" s="601"/>
      <c r="B115" s="602"/>
      <c r="C115" s="602"/>
      <c r="D115" s="602"/>
      <c r="E115" s="602"/>
      <c r="F115" s="603"/>
      <c r="G115" s="688"/>
      <c r="H115" s="605"/>
      <c r="I115" s="605"/>
      <c r="J115" s="605"/>
      <c r="K115" s="605"/>
    </row>
    <row r="116" spans="1:11">
      <c r="A116" s="648"/>
      <c r="B116" s="649"/>
      <c r="C116" s="649"/>
      <c r="D116" s="649"/>
      <c r="E116" s="649"/>
      <c r="F116" s="650"/>
      <c r="G116" s="222"/>
      <c r="H116" s="221"/>
      <c r="I116" s="220"/>
      <c r="J116" s="217"/>
      <c r="K116" s="225"/>
    </row>
    <row r="117" spans="1:11">
      <c r="A117" s="690"/>
      <c r="B117" s="691"/>
      <c r="C117" s="691"/>
      <c r="D117" s="691"/>
      <c r="E117" s="691"/>
      <c r="F117" s="692"/>
      <c r="G117" s="223"/>
      <c r="H117" s="221" t="str">
        <f t="shared" ref="H117:H125" si="19">IF(A117="","",VLOOKUP(A117,TRANSPORTE1,2,FALSE))</f>
        <v/>
      </c>
      <c r="I117" s="220" t="str">
        <f t="shared" ref="I117:I125" si="20">IF(A117="","",H117*G117)</f>
        <v/>
      </c>
      <c r="J117" s="217" t="str">
        <f t="shared" ref="J117:J125" si="21">IF(A117="","",VLOOKUP(A117,TRANSPORTE1,3,FALSE))</f>
        <v/>
      </c>
      <c r="K117" s="225" t="str">
        <f t="shared" ref="K117:K125" si="22">IF(A117="","",I117*J117)</f>
        <v/>
      </c>
    </row>
    <row r="118" spans="1:11">
      <c r="A118" s="620"/>
      <c r="B118" s="689"/>
      <c r="C118" s="689"/>
      <c r="D118" s="689"/>
      <c r="E118" s="689"/>
      <c r="F118" s="621"/>
      <c r="G118" s="223"/>
      <c r="H118" s="221" t="str">
        <f t="shared" si="19"/>
        <v/>
      </c>
      <c r="I118" s="220" t="str">
        <f t="shared" si="20"/>
        <v/>
      </c>
      <c r="J118" s="217" t="str">
        <f t="shared" si="21"/>
        <v/>
      </c>
      <c r="K118" s="225" t="str">
        <f t="shared" si="22"/>
        <v/>
      </c>
    </row>
    <row r="119" spans="1:11">
      <c r="A119" s="620"/>
      <c r="B119" s="689"/>
      <c r="C119" s="689"/>
      <c r="D119" s="689"/>
      <c r="E119" s="689"/>
      <c r="F119" s="621"/>
      <c r="G119" s="223"/>
      <c r="H119" s="221" t="str">
        <f t="shared" si="19"/>
        <v/>
      </c>
      <c r="I119" s="220" t="str">
        <f t="shared" si="20"/>
        <v/>
      </c>
      <c r="J119" s="217" t="str">
        <f t="shared" si="21"/>
        <v/>
      </c>
      <c r="K119" s="225" t="str">
        <f t="shared" si="22"/>
        <v/>
      </c>
    </row>
    <row r="120" spans="1:11">
      <c r="A120" s="620"/>
      <c r="B120" s="689"/>
      <c r="C120" s="689"/>
      <c r="D120" s="689"/>
      <c r="E120" s="689"/>
      <c r="F120" s="621"/>
      <c r="G120" s="223"/>
      <c r="H120" s="221" t="str">
        <f t="shared" si="19"/>
        <v/>
      </c>
      <c r="I120" s="220" t="str">
        <f t="shared" si="20"/>
        <v/>
      </c>
      <c r="J120" s="217" t="str">
        <f t="shared" si="21"/>
        <v/>
      </c>
      <c r="K120" s="225" t="str">
        <f t="shared" si="22"/>
        <v/>
      </c>
    </row>
    <row r="121" spans="1:11">
      <c r="A121" s="620"/>
      <c r="B121" s="689"/>
      <c r="C121" s="689"/>
      <c r="D121" s="689"/>
      <c r="E121" s="689"/>
      <c r="F121" s="621"/>
      <c r="G121" s="223"/>
      <c r="H121" s="221" t="str">
        <f t="shared" si="19"/>
        <v/>
      </c>
      <c r="I121" s="220" t="str">
        <f t="shared" si="20"/>
        <v/>
      </c>
      <c r="J121" s="217" t="str">
        <f t="shared" si="21"/>
        <v/>
      </c>
      <c r="K121" s="225" t="str">
        <f t="shared" si="22"/>
        <v/>
      </c>
    </row>
    <row r="122" spans="1:11">
      <c r="A122" s="620"/>
      <c r="B122" s="689"/>
      <c r="C122" s="689"/>
      <c r="D122" s="689"/>
      <c r="E122" s="689"/>
      <c r="F122" s="621"/>
      <c r="G122" s="223"/>
      <c r="H122" s="221" t="str">
        <f t="shared" si="19"/>
        <v/>
      </c>
      <c r="I122" s="220" t="str">
        <f t="shared" si="20"/>
        <v/>
      </c>
      <c r="J122" s="217" t="str">
        <f t="shared" si="21"/>
        <v/>
      </c>
      <c r="K122" s="225" t="str">
        <f t="shared" si="22"/>
        <v/>
      </c>
    </row>
    <row r="123" spans="1:11">
      <c r="A123" s="620"/>
      <c r="B123" s="689"/>
      <c r="C123" s="689"/>
      <c r="D123" s="689"/>
      <c r="E123" s="689"/>
      <c r="F123" s="621"/>
      <c r="G123" s="223"/>
      <c r="H123" s="221" t="str">
        <f t="shared" si="19"/>
        <v/>
      </c>
      <c r="I123" s="220" t="str">
        <f t="shared" si="20"/>
        <v/>
      </c>
      <c r="J123" s="217" t="str">
        <f t="shared" si="21"/>
        <v/>
      </c>
      <c r="K123" s="225" t="str">
        <f t="shared" si="22"/>
        <v/>
      </c>
    </row>
    <row r="124" spans="1:11">
      <c r="A124" s="620"/>
      <c r="B124" s="689"/>
      <c r="C124" s="689"/>
      <c r="D124" s="689"/>
      <c r="E124" s="689"/>
      <c r="F124" s="621"/>
      <c r="G124" s="223"/>
      <c r="H124" s="221" t="str">
        <f t="shared" si="19"/>
        <v/>
      </c>
      <c r="I124" s="220" t="str">
        <f t="shared" si="20"/>
        <v/>
      </c>
      <c r="J124" s="217" t="str">
        <f t="shared" si="21"/>
        <v/>
      </c>
      <c r="K124" s="225" t="str">
        <f t="shared" si="22"/>
        <v/>
      </c>
    </row>
    <row r="125" spans="1:11" ht="13.5" thickBot="1">
      <c r="A125" s="601"/>
      <c r="B125" s="602"/>
      <c r="C125" s="602"/>
      <c r="D125" s="602"/>
      <c r="E125" s="602"/>
      <c r="F125" s="603"/>
      <c r="G125" s="224"/>
      <c r="H125" s="221" t="str">
        <f t="shared" si="19"/>
        <v/>
      </c>
      <c r="I125" s="220" t="str">
        <f t="shared" si="20"/>
        <v/>
      </c>
      <c r="J125" s="217" t="str">
        <f t="shared" si="21"/>
        <v/>
      </c>
      <c r="K125" s="225" t="str">
        <f t="shared" si="22"/>
        <v/>
      </c>
    </row>
    <row r="126" spans="1:11" ht="13.5" thickBot="1">
      <c r="A126" s="141"/>
      <c r="B126" s="141"/>
      <c r="C126" s="141"/>
      <c r="D126" s="141"/>
      <c r="E126" s="132" t="s">
        <v>375</v>
      </c>
      <c r="F126" s="120"/>
      <c r="G126" s="120"/>
      <c r="H126" s="137"/>
      <c r="I126" s="137"/>
      <c r="J126" s="140"/>
      <c r="K126" s="135">
        <f>SUM(K116:K125)</f>
        <v>0</v>
      </c>
    </row>
    <row r="127" spans="1:11" ht="13.5" thickBot="1">
      <c r="A127" s="141"/>
      <c r="B127" s="141"/>
      <c r="C127" s="141"/>
      <c r="D127" s="141"/>
      <c r="E127" s="132" t="s">
        <v>376</v>
      </c>
      <c r="F127" s="120"/>
      <c r="G127" s="120"/>
      <c r="H127" s="137"/>
      <c r="I127" s="137"/>
      <c r="J127" s="140"/>
      <c r="K127" s="135">
        <f>MROUND(K126,10)</f>
        <v>0</v>
      </c>
    </row>
    <row r="128" spans="1:11">
      <c r="A128" s="141"/>
      <c r="B128" s="141"/>
      <c r="C128" s="141"/>
      <c r="D128" s="141"/>
      <c r="E128" s="119"/>
      <c r="F128" s="119"/>
      <c r="G128" s="119"/>
      <c r="H128" s="119"/>
      <c r="I128" s="119"/>
      <c r="J128" s="119"/>
      <c r="K128" s="119"/>
    </row>
    <row r="129" spans="1:11" ht="13.5" thickBot="1">
      <c r="A129" s="142" t="s">
        <v>26</v>
      </c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</row>
    <row r="130" spans="1:11">
      <c r="A130" s="598" t="s">
        <v>10</v>
      </c>
      <c r="B130" s="599"/>
      <c r="C130" s="599"/>
      <c r="D130" s="599"/>
      <c r="E130" s="599"/>
      <c r="F130" s="599"/>
      <c r="G130" s="600"/>
      <c r="H130" s="599" t="s">
        <v>11</v>
      </c>
      <c r="I130" s="604" t="s">
        <v>27</v>
      </c>
      <c r="J130" s="599" t="s">
        <v>28</v>
      </c>
      <c r="K130" s="604" t="s">
        <v>14</v>
      </c>
    </row>
    <row r="131" spans="1:11" ht="13.5" thickBot="1">
      <c r="A131" s="620"/>
      <c r="B131" s="689"/>
      <c r="C131" s="689"/>
      <c r="D131" s="689"/>
      <c r="E131" s="689"/>
      <c r="F131" s="689"/>
      <c r="G131" s="621"/>
      <c r="H131" s="689"/>
      <c r="I131" s="792"/>
      <c r="J131" s="689"/>
      <c r="K131" s="792"/>
    </row>
    <row r="132" spans="1:11">
      <c r="A132" s="648" t="s">
        <v>188</v>
      </c>
      <c r="B132" s="649"/>
      <c r="C132" s="649"/>
      <c r="D132" s="649"/>
      <c r="E132" s="649"/>
      <c r="F132" s="649"/>
      <c r="G132" s="650"/>
      <c r="H132" s="121" t="str">
        <f>IF(A132="","",VLOOKUP(A132,M.OBRA1,2,FALSE))</f>
        <v>HH</v>
      </c>
      <c r="I132" s="104">
        <v>5.625</v>
      </c>
      <c r="J132" s="229">
        <f>IF(A132="","",VLOOKUP(A132,M.OBRA1,3,FALSE))</f>
        <v>6036</v>
      </c>
      <c r="K132" s="232">
        <f>IF(A132="","",I132*J132)</f>
        <v>33952.5</v>
      </c>
    </row>
    <row r="133" spans="1:11">
      <c r="A133" s="690" t="s">
        <v>180</v>
      </c>
      <c r="B133" s="691"/>
      <c r="C133" s="691"/>
      <c r="D133" s="691"/>
      <c r="E133" s="691"/>
      <c r="F133" s="691"/>
      <c r="G133" s="692"/>
      <c r="H133" s="103" t="str">
        <f>IF(A133="","",VLOOKUP(A133,M.OBRA1,2,FALSE))</f>
        <v>HH</v>
      </c>
      <c r="I133" s="131">
        <v>5.625</v>
      </c>
      <c r="J133" s="230">
        <f>IF(A133="","",VLOOKUP(A133,M.OBRA1,3,FALSE))</f>
        <v>4311</v>
      </c>
      <c r="K133" s="227">
        <f>IF(A133="","",I133*J133)</f>
        <v>24249.375</v>
      </c>
    </row>
    <row r="134" spans="1:11">
      <c r="A134" s="690"/>
      <c r="B134" s="691"/>
      <c r="C134" s="691"/>
      <c r="D134" s="691"/>
      <c r="E134" s="691"/>
      <c r="F134" s="691"/>
      <c r="G134" s="691"/>
      <c r="H134" s="103" t="str">
        <f>IF(A134="","",VLOOKUP(A134,M.OBRA1,2,FALSE))</f>
        <v/>
      </c>
      <c r="I134" s="131"/>
      <c r="J134" s="230" t="str">
        <f>IF(A134="","",VLOOKUP(A134,M.OBRA1,3,FALSE))</f>
        <v/>
      </c>
      <c r="K134" s="227" t="str">
        <f>IF(A134="","",I134*J134)</f>
        <v/>
      </c>
    </row>
    <row r="135" spans="1:11">
      <c r="A135" s="690"/>
      <c r="B135" s="691"/>
      <c r="C135" s="691"/>
      <c r="D135" s="691"/>
      <c r="E135" s="691"/>
      <c r="F135" s="691"/>
      <c r="G135" s="691"/>
      <c r="H135" s="103" t="str">
        <f t="shared" ref="H135:H141" si="23">IF(A135="","",VLOOKUP(A135,M.OBRA1,2,FALSE))</f>
        <v/>
      </c>
      <c r="I135" s="131"/>
      <c r="J135" s="230" t="str">
        <f t="shared" ref="J135:J141" si="24">IF(A135="","",VLOOKUP(A135,M.OBRA1,3,FALSE))</f>
        <v/>
      </c>
      <c r="K135" s="227" t="str">
        <f t="shared" ref="K135:K141" si="25">IF(A135="","",I135*J135)</f>
        <v/>
      </c>
    </row>
    <row r="136" spans="1:11">
      <c r="A136" s="690"/>
      <c r="B136" s="691"/>
      <c r="C136" s="691"/>
      <c r="D136" s="691"/>
      <c r="E136" s="691"/>
      <c r="F136" s="691"/>
      <c r="G136" s="691"/>
      <c r="H136" s="103" t="str">
        <f t="shared" si="23"/>
        <v/>
      </c>
      <c r="I136" s="131"/>
      <c r="J136" s="230" t="str">
        <f t="shared" si="24"/>
        <v/>
      </c>
      <c r="K136" s="227" t="str">
        <f t="shared" si="25"/>
        <v/>
      </c>
    </row>
    <row r="137" spans="1:11">
      <c r="A137" s="690"/>
      <c r="B137" s="691"/>
      <c r="C137" s="691"/>
      <c r="D137" s="691"/>
      <c r="E137" s="691"/>
      <c r="F137" s="691"/>
      <c r="G137" s="691"/>
      <c r="H137" s="103" t="str">
        <f t="shared" si="23"/>
        <v/>
      </c>
      <c r="I137" s="131"/>
      <c r="J137" s="230" t="str">
        <f t="shared" si="24"/>
        <v/>
      </c>
      <c r="K137" s="227" t="str">
        <f t="shared" si="25"/>
        <v/>
      </c>
    </row>
    <row r="138" spans="1:11">
      <c r="A138" s="690"/>
      <c r="B138" s="691"/>
      <c r="C138" s="691"/>
      <c r="D138" s="691"/>
      <c r="E138" s="691"/>
      <c r="F138" s="691"/>
      <c r="G138" s="691"/>
      <c r="H138" s="103" t="str">
        <f t="shared" si="23"/>
        <v/>
      </c>
      <c r="I138" s="131"/>
      <c r="J138" s="230" t="str">
        <f t="shared" si="24"/>
        <v/>
      </c>
      <c r="K138" s="227" t="str">
        <f t="shared" si="25"/>
        <v/>
      </c>
    </row>
    <row r="139" spans="1:11">
      <c r="A139" s="690"/>
      <c r="B139" s="691"/>
      <c r="C139" s="691"/>
      <c r="D139" s="691"/>
      <c r="E139" s="691"/>
      <c r="F139" s="691"/>
      <c r="G139" s="691"/>
      <c r="H139" s="103" t="str">
        <f t="shared" si="23"/>
        <v/>
      </c>
      <c r="I139" s="131"/>
      <c r="J139" s="230" t="str">
        <f t="shared" si="24"/>
        <v/>
      </c>
      <c r="K139" s="227" t="str">
        <f t="shared" si="25"/>
        <v/>
      </c>
    </row>
    <row r="140" spans="1:11">
      <c r="A140" s="690"/>
      <c r="B140" s="691"/>
      <c r="C140" s="691"/>
      <c r="D140" s="691"/>
      <c r="E140" s="691"/>
      <c r="F140" s="691"/>
      <c r="G140" s="691"/>
      <c r="H140" s="103" t="str">
        <f t="shared" si="23"/>
        <v/>
      </c>
      <c r="I140" s="131"/>
      <c r="J140" s="230" t="str">
        <f t="shared" si="24"/>
        <v/>
      </c>
      <c r="K140" s="227" t="str">
        <f t="shared" si="25"/>
        <v/>
      </c>
    </row>
    <row r="141" spans="1:11" ht="13.5" thickBot="1">
      <c r="A141" s="693"/>
      <c r="B141" s="694"/>
      <c r="C141" s="694"/>
      <c r="D141" s="694"/>
      <c r="E141" s="694"/>
      <c r="F141" s="694"/>
      <c r="G141" s="694"/>
      <c r="H141" s="124" t="str">
        <f t="shared" si="23"/>
        <v/>
      </c>
      <c r="I141" s="127"/>
      <c r="J141" s="231" t="str">
        <f t="shared" si="24"/>
        <v/>
      </c>
      <c r="K141" s="228" t="str">
        <f t="shared" si="25"/>
        <v/>
      </c>
    </row>
    <row r="142" spans="1:11" ht="13.5" thickBot="1">
      <c r="A142" s="141"/>
      <c r="B142" s="141"/>
      <c r="C142" s="141"/>
      <c r="D142" s="141"/>
      <c r="E142" s="132" t="s">
        <v>29</v>
      </c>
      <c r="F142" s="120"/>
      <c r="G142" s="120"/>
      <c r="H142" s="120"/>
      <c r="I142" s="120"/>
      <c r="J142" s="134"/>
      <c r="K142" s="155">
        <f>SUM(K132:K141)</f>
        <v>58201.875</v>
      </c>
    </row>
    <row r="143" spans="1:11" ht="13.5" thickBot="1">
      <c r="A143" s="141"/>
      <c r="B143" s="141"/>
      <c r="C143" s="141"/>
      <c r="D143" s="141"/>
      <c r="E143" s="132" t="s">
        <v>30</v>
      </c>
      <c r="F143" s="120"/>
      <c r="G143" s="120"/>
      <c r="H143" s="137"/>
      <c r="I143" s="137"/>
      <c r="J143" s="140"/>
      <c r="K143" s="135">
        <f>MROUND(K142,10)</f>
        <v>58200</v>
      </c>
    </row>
    <row r="144" spans="1:11" ht="13.5" thickBot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39"/>
      <c r="K144" s="156"/>
    </row>
    <row r="145" spans="1:11" ht="13.5" thickBot="1">
      <c r="A145" s="141"/>
      <c r="B145" s="141"/>
      <c r="C145" s="141"/>
      <c r="D145" s="141"/>
      <c r="E145" s="112" t="s">
        <v>31</v>
      </c>
      <c r="F145" s="157"/>
      <c r="G145" s="157"/>
      <c r="H145" s="157"/>
      <c r="I145" s="162"/>
      <c r="J145" s="612">
        <f>K98+K111+K127+K143</f>
        <v>498820</v>
      </c>
      <c r="K145" s="613"/>
    </row>
    <row r="146" spans="1:11" ht="13.5" thickBot="1">
      <c r="A146" s="141"/>
      <c r="B146" s="141"/>
      <c r="C146" s="141"/>
      <c r="D146" s="141"/>
      <c r="E146" s="112" t="s">
        <v>32</v>
      </c>
      <c r="F146" s="157"/>
      <c r="G146" s="157"/>
      <c r="H146" s="273" t="e">
        <f>SUM(Resumen!#REF!)</f>
        <v>#REF!</v>
      </c>
      <c r="I146" s="157"/>
      <c r="J146" s="1"/>
      <c r="K146" s="216" t="e">
        <f>J145*H146</f>
        <v>#REF!</v>
      </c>
    </row>
    <row r="147" spans="1:11" ht="13.5" thickBot="1">
      <c r="A147" s="159"/>
      <c r="B147" s="159"/>
      <c r="C147" s="159"/>
      <c r="D147" s="159"/>
      <c r="E147" s="160" t="s">
        <v>33</v>
      </c>
      <c r="F147" s="161"/>
      <c r="G147" s="161"/>
      <c r="H147" s="161"/>
      <c r="I147" s="161"/>
      <c r="J147" s="612" t="e">
        <f>K146+J145</f>
        <v>#REF!</v>
      </c>
      <c r="K147" s="613"/>
    </row>
    <row r="148" spans="1:11" ht="18.75" thickBot="1">
      <c r="A148" s="630"/>
      <c r="B148" s="705"/>
      <c r="C148" s="706"/>
      <c r="D148" s="715" t="s">
        <v>0</v>
      </c>
      <c r="E148" s="716"/>
      <c r="F148" s="716"/>
      <c r="G148" s="716"/>
      <c r="H148" s="716"/>
      <c r="I148" s="716"/>
      <c r="J148" s="716"/>
      <c r="K148" s="717"/>
    </row>
    <row r="149" spans="1:11" ht="13.5" thickBot="1">
      <c r="A149" s="707"/>
      <c r="B149" s="708"/>
      <c r="C149" s="709"/>
      <c r="D149" s="213"/>
      <c r="E149" s="214"/>
      <c r="F149" s="214"/>
      <c r="G149" s="214"/>
      <c r="H149" s="214"/>
      <c r="I149" s="214"/>
      <c r="J149" s="214"/>
      <c r="K149" s="215"/>
    </row>
    <row r="150" spans="1:11" ht="15" thickBot="1">
      <c r="A150" s="707"/>
      <c r="B150" s="708"/>
      <c r="C150" s="709"/>
      <c r="D150" s="641" t="str">
        <f>'APU''s'!D3:J3</f>
        <v>MUNICIPIO DE RIONEGRO</v>
      </c>
      <c r="E150" s="642"/>
      <c r="F150" s="642"/>
      <c r="G150" s="642"/>
      <c r="H150" s="642"/>
      <c r="I150" s="642"/>
      <c r="J150" s="643"/>
      <c r="K150" s="108" t="s">
        <v>1</v>
      </c>
    </row>
    <row r="151" spans="1:11" ht="13.5" thickBot="1">
      <c r="A151" s="710"/>
      <c r="B151" s="711"/>
      <c r="C151" s="712"/>
      <c r="D151" s="644" t="str">
        <f>'APU''s'!D4:J4</f>
        <v xml:space="preserve">REPOSICION SISTEMA DE ACUEDUCTO  CORREGIMIENTO LLANO DE PALMAS
</v>
      </c>
      <c r="E151" s="645"/>
      <c r="F151" s="645"/>
      <c r="G151" s="645"/>
      <c r="H151" s="645"/>
      <c r="I151" s="645"/>
      <c r="J151" s="646"/>
      <c r="K151" s="212" t="str">
        <f>Resumen!C92</f>
        <v>UND</v>
      </c>
    </row>
    <row r="152" spans="1:11" ht="13.5" thickBot="1">
      <c r="A152" s="647"/>
      <c r="B152" s="626"/>
      <c r="C152" s="624"/>
      <c r="D152" s="713"/>
      <c r="E152" s="713"/>
      <c r="F152" s="713"/>
      <c r="G152" s="714"/>
      <c r="H152" s="647"/>
      <c r="I152" s="626"/>
      <c r="J152" s="110"/>
      <c r="K152" s="111" t="s">
        <v>3</v>
      </c>
    </row>
    <row r="153" spans="1:11" ht="13.5" thickBot="1">
      <c r="A153" s="112" t="s">
        <v>4</v>
      </c>
      <c r="B153" s="793">
        <v>1.3</v>
      </c>
      <c r="C153" s="794"/>
      <c r="D153" s="112" t="s">
        <v>5</v>
      </c>
      <c r="E153" s="114"/>
      <c r="F153" s="115" t="s">
        <v>112</v>
      </c>
      <c r="G153" s="114"/>
      <c r="H153" s="114"/>
      <c r="I153" s="114"/>
      <c r="J153" s="116"/>
      <c r="K153" s="180" t="s">
        <v>99</v>
      </c>
    </row>
    <row r="154" spans="1:1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</row>
    <row r="155" spans="1:11" ht="13.5" thickBot="1">
      <c r="A155" s="118" t="s">
        <v>7</v>
      </c>
      <c r="B155" s="119"/>
      <c r="C155" s="119"/>
      <c r="D155" s="119"/>
      <c r="E155" s="119"/>
      <c r="F155" s="119"/>
      <c r="G155" s="119"/>
      <c r="H155" s="120"/>
      <c r="I155" s="120"/>
      <c r="J155" s="120"/>
      <c r="K155" s="120"/>
    </row>
    <row r="156" spans="1:11">
      <c r="A156" s="598" t="s">
        <v>10</v>
      </c>
      <c r="B156" s="599"/>
      <c r="C156" s="599"/>
      <c r="D156" s="599"/>
      <c r="E156" s="599"/>
      <c r="F156" s="599"/>
      <c r="G156" s="600"/>
      <c r="H156" s="599" t="s">
        <v>11</v>
      </c>
      <c r="I156" s="604" t="s">
        <v>12</v>
      </c>
      <c r="J156" s="599" t="s">
        <v>13</v>
      </c>
      <c r="K156" s="604" t="s">
        <v>14</v>
      </c>
    </row>
    <row r="157" spans="1:11" ht="13.5" thickBot="1">
      <c r="A157" s="601"/>
      <c r="B157" s="602"/>
      <c r="C157" s="602"/>
      <c r="D157" s="602"/>
      <c r="E157" s="602"/>
      <c r="F157" s="602"/>
      <c r="G157" s="603"/>
      <c r="H157" s="602"/>
      <c r="I157" s="605"/>
      <c r="J157" s="602"/>
      <c r="K157" s="605"/>
    </row>
    <row r="158" spans="1:11">
      <c r="A158" s="696" t="s">
        <v>104</v>
      </c>
      <c r="B158" s="697"/>
      <c r="C158" s="697"/>
      <c r="D158" s="697"/>
      <c r="E158" s="697"/>
      <c r="F158" s="697"/>
      <c r="G158" s="698"/>
      <c r="H158" s="103" t="str">
        <f t="shared" ref="H158:H167" si="26">IF(A158="","",VLOOKUP(A158,MATERIALES1,2,FALSE))</f>
        <v>KG</v>
      </c>
      <c r="I158" s="104">
        <v>170</v>
      </c>
      <c r="J158" s="217">
        <f t="shared" ref="J158:J167" si="27">IF(A158="","",VLOOKUP(A158,MATERIALES1,3,FALSE))</f>
        <v>586</v>
      </c>
      <c r="K158" s="129">
        <f>IF(A158="","",I158*J158)</f>
        <v>99620</v>
      </c>
    </row>
    <row r="159" spans="1:11">
      <c r="A159" s="699" t="s">
        <v>100</v>
      </c>
      <c r="B159" s="700"/>
      <c r="C159" s="700"/>
      <c r="D159" s="700"/>
      <c r="E159" s="700"/>
      <c r="F159" s="700"/>
      <c r="G159" s="701"/>
      <c r="H159" s="131" t="str">
        <f t="shared" si="26"/>
        <v>M3</v>
      </c>
      <c r="I159" s="264">
        <v>0.13550000000000001</v>
      </c>
      <c r="J159" s="218">
        <f t="shared" si="27"/>
        <v>68000</v>
      </c>
      <c r="K159" s="129">
        <f t="shared" ref="K159:K167" si="28">IF(A159="","",I159*J159)</f>
        <v>9214</v>
      </c>
    </row>
    <row r="160" spans="1:11">
      <c r="A160" s="699" t="s">
        <v>121</v>
      </c>
      <c r="B160" s="700"/>
      <c r="C160" s="700"/>
      <c r="D160" s="700"/>
      <c r="E160" s="700"/>
      <c r="F160" s="700"/>
      <c r="G160" s="701"/>
      <c r="H160" s="131" t="str">
        <f t="shared" si="26"/>
        <v>M3</v>
      </c>
      <c r="I160" s="271">
        <v>0.41410000000000002</v>
      </c>
      <c r="J160" s="218">
        <f t="shared" si="27"/>
        <v>55000</v>
      </c>
      <c r="K160" s="129">
        <f t="shared" si="28"/>
        <v>22775.5</v>
      </c>
    </row>
    <row r="161" spans="1:11">
      <c r="A161" s="699" t="s">
        <v>95</v>
      </c>
      <c r="B161" s="700"/>
      <c r="C161" s="700"/>
      <c r="D161" s="700"/>
      <c r="E161" s="700"/>
      <c r="F161" s="700"/>
      <c r="G161" s="701"/>
      <c r="H161" s="131" t="str">
        <f t="shared" si="26"/>
        <v>LTR</v>
      </c>
      <c r="I161" s="131">
        <v>160</v>
      </c>
      <c r="J161" s="218">
        <f t="shared" si="27"/>
        <v>12</v>
      </c>
      <c r="K161" s="129">
        <f t="shared" si="28"/>
        <v>1920</v>
      </c>
    </row>
    <row r="162" spans="1:11">
      <c r="A162" s="699"/>
      <c r="B162" s="700"/>
      <c r="C162" s="700"/>
      <c r="D162" s="700"/>
      <c r="E162" s="700"/>
      <c r="F162" s="700"/>
      <c r="G162" s="701"/>
      <c r="H162" s="131" t="str">
        <f t="shared" si="26"/>
        <v/>
      </c>
      <c r="I162" s="131"/>
      <c r="J162" s="218" t="str">
        <f t="shared" si="27"/>
        <v/>
      </c>
      <c r="K162" s="129" t="str">
        <f t="shared" si="28"/>
        <v/>
      </c>
    </row>
    <row r="163" spans="1:11">
      <c r="A163" s="699"/>
      <c r="B163" s="700"/>
      <c r="C163" s="700"/>
      <c r="D163" s="700"/>
      <c r="E163" s="700"/>
      <c r="F163" s="700"/>
      <c r="G163" s="701"/>
      <c r="H163" s="131" t="str">
        <f t="shared" si="26"/>
        <v/>
      </c>
      <c r="I163" s="131"/>
      <c r="J163" s="218" t="str">
        <f t="shared" si="27"/>
        <v/>
      </c>
      <c r="K163" s="129" t="str">
        <f t="shared" si="28"/>
        <v/>
      </c>
    </row>
    <row r="164" spans="1:11">
      <c r="A164" s="699"/>
      <c r="B164" s="700"/>
      <c r="C164" s="700"/>
      <c r="D164" s="700"/>
      <c r="E164" s="700"/>
      <c r="F164" s="700"/>
      <c r="G164" s="701"/>
      <c r="H164" s="131" t="str">
        <f t="shared" si="26"/>
        <v/>
      </c>
      <c r="I164" s="131"/>
      <c r="J164" s="218" t="str">
        <f t="shared" si="27"/>
        <v/>
      </c>
      <c r="K164" s="129" t="str">
        <f t="shared" si="28"/>
        <v/>
      </c>
    </row>
    <row r="165" spans="1:11">
      <c r="A165" s="699"/>
      <c r="B165" s="700"/>
      <c r="C165" s="700"/>
      <c r="D165" s="700"/>
      <c r="E165" s="700"/>
      <c r="F165" s="700"/>
      <c r="G165" s="701"/>
      <c r="H165" s="131" t="str">
        <f t="shared" si="26"/>
        <v/>
      </c>
      <c r="I165" s="131"/>
      <c r="J165" s="218" t="str">
        <f t="shared" si="27"/>
        <v/>
      </c>
      <c r="K165" s="129" t="str">
        <f t="shared" si="28"/>
        <v/>
      </c>
    </row>
    <row r="166" spans="1:11">
      <c r="A166" s="699"/>
      <c r="B166" s="700"/>
      <c r="C166" s="700"/>
      <c r="D166" s="700"/>
      <c r="E166" s="700"/>
      <c r="F166" s="700"/>
      <c r="G166" s="701"/>
      <c r="H166" s="131" t="str">
        <f t="shared" si="26"/>
        <v/>
      </c>
      <c r="I166" s="131"/>
      <c r="J166" s="218" t="str">
        <f t="shared" si="27"/>
        <v/>
      </c>
      <c r="K166" s="129" t="str">
        <f t="shared" si="28"/>
        <v/>
      </c>
    </row>
    <row r="167" spans="1:11" ht="13.5" thickBot="1">
      <c r="A167" s="702"/>
      <c r="B167" s="703"/>
      <c r="C167" s="703"/>
      <c r="D167" s="703"/>
      <c r="E167" s="703"/>
      <c r="F167" s="703"/>
      <c r="G167" s="704"/>
      <c r="H167" s="127" t="str">
        <f t="shared" si="26"/>
        <v/>
      </c>
      <c r="I167" s="127"/>
      <c r="J167" s="219" t="str">
        <f t="shared" si="27"/>
        <v/>
      </c>
      <c r="K167" s="129" t="str">
        <f t="shared" si="28"/>
        <v/>
      </c>
    </row>
    <row r="168" spans="1:11" ht="13.5" thickBot="1">
      <c r="A168" s="119"/>
      <c r="B168" s="119"/>
      <c r="C168" s="119"/>
      <c r="D168" s="119"/>
      <c r="E168" s="130" t="s">
        <v>19</v>
      </c>
      <c r="F168" s="119"/>
      <c r="G168" s="119"/>
      <c r="H168" s="120"/>
      <c r="I168" s="120"/>
      <c r="J168" s="134"/>
      <c r="K168" s="135">
        <f>SUM(K158:K167)</f>
        <v>133529.5</v>
      </c>
    </row>
    <row r="169" spans="1:11" ht="13.5" thickBot="1">
      <c r="A169" s="119"/>
      <c r="B169" s="119"/>
      <c r="C169" s="119"/>
      <c r="D169" s="119"/>
      <c r="E169" s="136" t="s">
        <v>20</v>
      </c>
      <c r="F169" s="137"/>
      <c r="G169" s="137"/>
      <c r="H169" s="137"/>
      <c r="I169" s="138">
        <v>0.05</v>
      </c>
      <c r="J169" s="139"/>
      <c r="K169" s="135">
        <f>K168*I169</f>
        <v>6676.4750000000004</v>
      </c>
    </row>
    <row r="170" spans="1:11" ht="13.5" thickBot="1">
      <c r="A170" s="119"/>
      <c r="B170" s="119"/>
      <c r="C170" s="119"/>
      <c r="D170" s="119"/>
      <c r="E170" s="132" t="s">
        <v>21</v>
      </c>
      <c r="F170" s="120"/>
      <c r="G170" s="120"/>
      <c r="H170" s="137"/>
      <c r="I170" s="137"/>
      <c r="J170" s="140"/>
      <c r="K170" s="135">
        <f>K169+K168</f>
        <v>140205.97500000001</v>
      </c>
    </row>
    <row r="171" spans="1:11" ht="13.5" thickBot="1">
      <c r="A171" s="119"/>
      <c r="B171" s="119"/>
      <c r="C171" s="119"/>
      <c r="D171" s="119"/>
      <c r="E171" s="132" t="s">
        <v>22</v>
      </c>
      <c r="F171" s="120"/>
      <c r="G171" s="120"/>
      <c r="H171" s="137"/>
      <c r="I171" s="137"/>
      <c r="J171" s="140"/>
      <c r="K171" s="135">
        <f>MROUND(K170,10)</f>
        <v>140210</v>
      </c>
    </row>
    <row r="172" spans="1:11">
      <c r="A172" s="119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</row>
    <row r="173" spans="1:11" ht="13.5" thickBot="1">
      <c r="A173" s="142" t="s">
        <v>369</v>
      </c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</row>
    <row r="174" spans="1:11">
      <c r="A174" s="598" t="s">
        <v>10</v>
      </c>
      <c r="B174" s="599"/>
      <c r="C174" s="599"/>
      <c r="D174" s="599"/>
      <c r="E174" s="599"/>
      <c r="F174" s="599"/>
      <c r="G174" s="600"/>
      <c r="H174" s="599" t="s">
        <v>11</v>
      </c>
      <c r="I174" s="604" t="s">
        <v>12</v>
      </c>
      <c r="J174" s="599" t="s">
        <v>13</v>
      </c>
      <c r="K174" s="604" t="s">
        <v>14</v>
      </c>
    </row>
    <row r="175" spans="1:11" ht="13.5" thickBot="1">
      <c r="A175" s="601"/>
      <c r="B175" s="602"/>
      <c r="C175" s="602"/>
      <c r="D175" s="602"/>
      <c r="E175" s="602"/>
      <c r="F175" s="602"/>
      <c r="G175" s="603"/>
      <c r="H175" s="602"/>
      <c r="I175" s="605"/>
      <c r="J175" s="602"/>
      <c r="K175" s="605"/>
    </row>
    <row r="176" spans="1:11">
      <c r="A176" s="648" t="s">
        <v>80</v>
      </c>
      <c r="B176" s="649"/>
      <c r="C176" s="649"/>
      <c r="D176" s="649"/>
      <c r="E176" s="649"/>
      <c r="F176" s="649"/>
      <c r="G176" s="650"/>
      <c r="H176" s="103" t="str">
        <f>IF(A176="","",VLOOKUP(A176,EQUIPOS1,2,FALSE))</f>
        <v>DIA</v>
      </c>
      <c r="I176" s="104">
        <v>4</v>
      </c>
      <c r="J176" s="217">
        <f t="shared" ref="J176:J182" si="29">IF(A176="","",VLOOKUP(A176,EQUIPOS1,3,FALSE))</f>
        <v>2500</v>
      </c>
      <c r="K176" s="129">
        <f>IF(A176="","",I176*J176)</f>
        <v>10000</v>
      </c>
    </row>
    <row r="177" spans="1:11">
      <c r="A177" s="690" t="s">
        <v>235</v>
      </c>
      <c r="B177" s="691"/>
      <c r="C177" s="691"/>
      <c r="D177" s="691"/>
      <c r="E177" s="691"/>
      <c r="F177" s="691"/>
      <c r="G177" s="692"/>
      <c r="H177" s="103" t="str">
        <f t="shared" ref="H177:H182" si="30">IF(A177="","",VLOOKUP(A177,EQUIPOS1,2,FALSE))</f>
        <v>DIA</v>
      </c>
      <c r="I177" s="264">
        <v>2.0714000000000001</v>
      </c>
      <c r="J177" s="217">
        <f t="shared" si="29"/>
        <v>54000</v>
      </c>
      <c r="K177" s="129">
        <f t="shared" ref="K177:K182" si="31">IF(A177="","",I177*J177)</f>
        <v>111855.6</v>
      </c>
    </row>
    <row r="178" spans="1:11">
      <c r="A178" s="690"/>
      <c r="B178" s="691"/>
      <c r="C178" s="691"/>
      <c r="D178" s="691"/>
      <c r="E178" s="691"/>
      <c r="F178" s="691"/>
      <c r="G178" s="692"/>
      <c r="H178" s="103" t="str">
        <f t="shared" si="30"/>
        <v/>
      </c>
      <c r="I178" s="131"/>
      <c r="J178" s="217" t="str">
        <f t="shared" si="29"/>
        <v/>
      </c>
      <c r="K178" s="129" t="str">
        <f t="shared" si="31"/>
        <v/>
      </c>
    </row>
    <row r="179" spans="1:11">
      <c r="A179" s="690"/>
      <c r="B179" s="691"/>
      <c r="C179" s="691"/>
      <c r="D179" s="691"/>
      <c r="E179" s="691"/>
      <c r="F179" s="691"/>
      <c r="G179" s="692"/>
      <c r="H179" s="103" t="str">
        <f t="shared" si="30"/>
        <v/>
      </c>
      <c r="I179" s="131"/>
      <c r="J179" s="217" t="str">
        <f t="shared" si="29"/>
        <v/>
      </c>
      <c r="K179" s="129" t="str">
        <f t="shared" si="31"/>
        <v/>
      </c>
    </row>
    <row r="180" spans="1:11">
      <c r="A180" s="690"/>
      <c r="B180" s="691"/>
      <c r="C180" s="691"/>
      <c r="D180" s="691"/>
      <c r="E180" s="691"/>
      <c r="F180" s="691"/>
      <c r="G180" s="692"/>
      <c r="H180" s="103" t="str">
        <f t="shared" si="30"/>
        <v/>
      </c>
      <c r="I180" s="131"/>
      <c r="J180" s="217" t="str">
        <f t="shared" si="29"/>
        <v/>
      </c>
      <c r="K180" s="129" t="str">
        <f t="shared" si="31"/>
        <v/>
      </c>
    </row>
    <row r="181" spans="1:11">
      <c r="A181" s="690"/>
      <c r="B181" s="691"/>
      <c r="C181" s="691"/>
      <c r="D181" s="691"/>
      <c r="E181" s="691"/>
      <c r="F181" s="691"/>
      <c r="G181" s="692"/>
      <c r="H181" s="103" t="str">
        <f t="shared" si="30"/>
        <v/>
      </c>
      <c r="I181" s="131"/>
      <c r="J181" s="217" t="str">
        <f t="shared" si="29"/>
        <v/>
      </c>
      <c r="K181" s="129" t="str">
        <f t="shared" si="31"/>
        <v/>
      </c>
    </row>
    <row r="182" spans="1:11" ht="13.5" thickBot="1">
      <c r="A182" s="693"/>
      <c r="B182" s="694"/>
      <c r="C182" s="694"/>
      <c r="D182" s="694"/>
      <c r="E182" s="694"/>
      <c r="F182" s="694"/>
      <c r="G182" s="695"/>
      <c r="H182" s="103" t="str">
        <f t="shared" si="30"/>
        <v/>
      </c>
      <c r="I182" s="131"/>
      <c r="J182" s="217" t="str">
        <f t="shared" si="29"/>
        <v/>
      </c>
      <c r="K182" s="129" t="str">
        <f t="shared" si="31"/>
        <v/>
      </c>
    </row>
    <row r="183" spans="1:11" ht="13.5" thickBot="1">
      <c r="A183" s="141"/>
      <c r="B183" s="141"/>
      <c r="C183" s="141"/>
      <c r="D183" s="141"/>
      <c r="E183" s="132" t="s">
        <v>19</v>
      </c>
      <c r="F183" s="120"/>
      <c r="G183" s="137"/>
      <c r="H183" s="137"/>
      <c r="I183" s="137"/>
      <c r="J183" s="147"/>
      <c r="K183" s="135">
        <f>SUM(K176:K182)</f>
        <v>121855.6</v>
      </c>
    </row>
    <row r="184" spans="1:11" ht="13.5" thickBot="1">
      <c r="A184" s="119"/>
      <c r="B184" s="119"/>
      <c r="C184" s="119"/>
      <c r="D184" s="119"/>
      <c r="E184" s="132" t="s">
        <v>370</v>
      </c>
      <c r="F184" s="120"/>
      <c r="G184" s="120"/>
      <c r="H184" s="120"/>
      <c r="I184" s="120"/>
      <c r="J184" s="134"/>
      <c r="K184" s="135">
        <f>MROUND(K183,10)</f>
        <v>121860</v>
      </c>
    </row>
    <row r="185" spans="1:11">
      <c r="A185" s="141"/>
      <c r="B185" s="141"/>
      <c r="C185" s="141"/>
      <c r="D185" s="141"/>
      <c r="E185" s="119"/>
      <c r="F185" s="119"/>
      <c r="G185" s="119"/>
      <c r="H185" s="119"/>
      <c r="I185" s="119"/>
      <c r="J185" s="148"/>
      <c r="K185" s="149"/>
    </row>
    <row r="186" spans="1:11" ht="13.5" thickBot="1">
      <c r="A186" s="142" t="s">
        <v>371</v>
      </c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</row>
    <row r="187" spans="1:11">
      <c r="A187" s="598" t="s">
        <v>10</v>
      </c>
      <c r="B187" s="599"/>
      <c r="C187" s="599"/>
      <c r="D187" s="599"/>
      <c r="E187" s="599"/>
      <c r="F187" s="600"/>
      <c r="G187" s="687" t="s">
        <v>372</v>
      </c>
      <c r="H187" s="604" t="s">
        <v>373</v>
      </c>
      <c r="I187" s="604" t="s">
        <v>374</v>
      </c>
      <c r="J187" s="604" t="s">
        <v>28</v>
      </c>
      <c r="K187" s="604" t="s">
        <v>13</v>
      </c>
    </row>
    <row r="188" spans="1:11" ht="13.5" thickBot="1">
      <c r="A188" s="601"/>
      <c r="B188" s="602"/>
      <c r="C188" s="602"/>
      <c r="D188" s="602"/>
      <c r="E188" s="602"/>
      <c r="F188" s="603"/>
      <c r="G188" s="688"/>
      <c r="H188" s="605"/>
      <c r="I188" s="605"/>
      <c r="J188" s="605"/>
      <c r="K188" s="605"/>
    </row>
    <row r="189" spans="1:11">
      <c r="A189" s="648"/>
      <c r="B189" s="649"/>
      <c r="C189" s="649"/>
      <c r="D189" s="649"/>
      <c r="E189" s="649"/>
      <c r="F189" s="650"/>
      <c r="G189" s="222"/>
      <c r="H189" s="221"/>
      <c r="I189" s="220"/>
      <c r="J189" s="217"/>
      <c r="K189" s="225"/>
    </row>
    <row r="190" spans="1:11">
      <c r="A190" s="690"/>
      <c r="B190" s="691"/>
      <c r="C190" s="691"/>
      <c r="D190" s="691"/>
      <c r="E190" s="691"/>
      <c r="F190" s="692"/>
      <c r="G190" s="223"/>
      <c r="H190" s="221" t="str">
        <f t="shared" ref="H190:H198" si="32">IF(A190="","",VLOOKUP(A190,TRANSPORTE1,2,FALSE))</f>
        <v/>
      </c>
      <c r="I190" s="220" t="str">
        <f t="shared" ref="I190:I198" si="33">IF(A190="","",H190*G190)</f>
        <v/>
      </c>
      <c r="J190" s="217" t="str">
        <f t="shared" ref="J190:J198" si="34">IF(A190="","",VLOOKUP(A190,TRANSPORTE1,3,FALSE))</f>
        <v/>
      </c>
      <c r="K190" s="225" t="str">
        <f t="shared" ref="K190:K198" si="35">IF(A190="","",I190*J190)</f>
        <v/>
      </c>
    </row>
    <row r="191" spans="1:11">
      <c r="A191" s="620"/>
      <c r="B191" s="689"/>
      <c r="C191" s="689"/>
      <c r="D191" s="689"/>
      <c r="E191" s="689"/>
      <c r="F191" s="621"/>
      <c r="G191" s="223"/>
      <c r="H191" s="221" t="str">
        <f t="shared" si="32"/>
        <v/>
      </c>
      <c r="I191" s="220" t="str">
        <f t="shared" si="33"/>
        <v/>
      </c>
      <c r="J191" s="217" t="str">
        <f t="shared" si="34"/>
        <v/>
      </c>
      <c r="K191" s="225" t="str">
        <f t="shared" si="35"/>
        <v/>
      </c>
    </row>
    <row r="192" spans="1:11">
      <c r="A192" s="620"/>
      <c r="B192" s="689"/>
      <c r="C192" s="689"/>
      <c r="D192" s="689"/>
      <c r="E192" s="689"/>
      <c r="F192" s="621"/>
      <c r="G192" s="223"/>
      <c r="H192" s="221" t="str">
        <f t="shared" si="32"/>
        <v/>
      </c>
      <c r="I192" s="220" t="str">
        <f t="shared" si="33"/>
        <v/>
      </c>
      <c r="J192" s="217" t="str">
        <f t="shared" si="34"/>
        <v/>
      </c>
      <c r="K192" s="225" t="str">
        <f t="shared" si="35"/>
        <v/>
      </c>
    </row>
    <row r="193" spans="1:11">
      <c r="A193" s="620"/>
      <c r="B193" s="689"/>
      <c r="C193" s="689"/>
      <c r="D193" s="689"/>
      <c r="E193" s="689"/>
      <c r="F193" s="621"/>
      <c r="G193" s="223"/>
      <c r="H193" s="221" t="str">
        <f t="shared" si="32"/>
        <v/>
      </c>
      <c r="I193" s="220" t="str">
        <f t="shared" si="33"/>
        <v/>
      </c>
      <c r="J193" s="217" t="str">
        <f t="shared" si="34"/>
        <v/>
      </c>
      <c r="K193" s="225" t="str">
        <f t="shared" si="35"/>
        <v/>
      </c>
    </row>
    <row r="194" spans="1:11">
      <c r="A194" s="620"/>
      <c r="B194" s="689"/>
      <c r="C194" s="689"/>
      <c r="D194" s="689"/>
      <c r="E194" s="689"/>
      <c r="F194" s="621"/>
      <c r="G194" s="223"/>
      <c r="H194" s="221" t="str">
        <f t="shared" si="32"/>
        <v/>
      </c>
      <c r="I194" s="220" t="str">
        <f t="shared" si="33"/>
        <v/>
      </c>
      <c r="J194" s="217" t="str">
        <f t="shared" si="34"/>
        <v/>
      </c>
      <c r="K194" s="225" t="str">
        <f t="shared" si="35"/>
        <v/>
      </c>
    </row>
    <row r="195" spans="1:11">
      <c r="A195" s="620"/>
      <c r="B195" s="689"/>
      <c r="C195" s="689"/>
      <c r="D195" s="689"/>
      <c r="E195" s="689"/>
      <c r="F195" s="621"/>
      <c r="G195" s="223"/>
      <c r="H195" s="221" t="str">
        <f t="shared" si="32"/>
        <v/>
      </c>
      <c r="I195" s="220" t="str">
        <f t="shared" si="33"/>
        <v/>
      </c>
      <c r="J195" s="217" t="str">
        <f t="shared" si="34"/>
        <v/>
      </c>
      <c r="K195" s="225" t="str">
        <f t="shared" si="35"/>
        <v/>
      </c>
    </row>
    <row r="196" spans="1:11">
      <c r="A196" s="620"/>
      <c r="B196" s="689"/>
      <c r="C196" s="689"/>
      <c r="D196" s="689"/>
      <c r="E196" s="689"/>
      <c r="F196" s="621"/>
      <c r="G196" s="223"/>
      <c r="H196" s="221" t="str">
        <f t="shared" si="32"/>
        <v/>
      </c>
      <c r="I196" s="220" t="str">
        <f t="shared" si="33"/>
        <v/>
      </c>
      <c r="J196" s="217" t="str">
        <f t="shared" si="34"/>
        <v/>
      </c>
      <c r="K196" s="225" t="str">
        <f t="shared" si="35"/>
        <v/>
      </c>
    </row>
    <row r="197" spans="1:11">
      <c r="A197" s="620"/>
      <c r="B197" s="689"/>
      <c r="C197" s="689"/>
      <c r="D197" s="689"/>
      <c r="E197" s="689"/>
      <c r="F197" s="621"/>
      <c r="G197" s="223"/>
      <c r="H197" s="221" t="str">
        <f t="shared" si="32"/>
        <v/>
      </c>
      <c r="I197" s="220" t="str">
        <f t="shared" si="33"/>
        <v/>
      </c>
      <c r="J197" s="217" t="str">
        <f t="shared" si="34"/>
        <v/>
      </c>
      <c r="K197" s="225" t="str">
        <f t="shared" si="35"/>
        <v/>
      </c>
    </row>
    <row r="198" spans="1:11" ht="13.5" thickBot="1">
      <c r="A198" s="601"/>
      <c r="B198" s="602"/>
      <c r="C198" s="602"/>
      <c r="D198" s="602"/>
      <c r="E198" s="602"/>
      <c r="F198" s="603"/>
      <c r="G198" s="224"/>
      <c r="H198" s="221" t="str">
        <f t="shared" si="32"/>
        <v/>
      </c>
      <c r="I198" s="220" t="str">
        <f t="shared" si="33"/>
        <v/>
      </c>
      <c r="J198" s="217" t="str">
        <f t="shared" si="34"/>
        <v/>
      </c>
      <c r="K198" s="225" t="str">
        <f t="shared" si="35"/>
        <v/>
      </c>
    </row>
    <row r="199" spans="1:11" ht="13.5" thickBot="1">
      <c r="A199" s="141"/>
      <c r="B199" s="141"/>
      <c r="C199" s="141"/>
      <c r="D199" s="141"/>
      <c r="E199" s="132" t="s">
        <v>375</v>
      </c>
      <c r="F199" s="120"/>
      <c r="G199" s="120"/>
      <c r="H199" s="137"/>
      <c r="I199" s="137"/>
      <c r="J199" s="140"/>
      <c r="K199" s="135">
        <f>SUM(K189:K198)</f>
        <v>0</v>
      </c>
    </row>
    <row r="200" spans="1:11" ht="13.5" thickBot="1">
      <c r="A200" s="141"/>
      <c r="B200" s="141"/>
      <c r="C200" s="141"/>
      <c r="D200" s="141"/>
      <c r="E200" s="132" t="s">
        <v>376</v>
      </c>
      <c r="F200" s="120"/>
      <c r="G200" s="120"/>
      <c r="H200" s="137"/>
      <c r="I200" s="137"/>
      <c r="J200" s="140"/>
      <c r="K200" s="135">
        <f>MROUND(K199,10)</f>
        <v>0</v>
      </c>
    </row>
    <row r="201" spans="1:11">
      <c r="A201" s="141"/>
      <c r="B201" s="141"/>
      <c r="C201" s="141"/>
      <c r="D201" s="141"/>
      <c r="E201" s="119"/>
      <c r="F201" s="119"/>
      <c r="G201" s="119"/>
      <c r="H201" s="119"/>
      <c r="I201" s="119"/>
      <c r="J201" s="119"/>
      <c r="K201" s="119"/>
    </row>
    <row r="202" spans="1:11" ht="13.5" thickBot="1">
      <c r="A202" s="142" t="s">
        <v>26</v>
      </c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</row>
    <row r="203" spans="1:11">
      <c r="A203" s="598" t="s">
        <v>10</v>
      </c>
      <c r="B203" s="599"/>
      <c r="C203" s="599"/>
      <c r="D203" s="599"/>
      <c r="E203" s="599"/>
      <c r="F203" s="599"/>
      <c r="G203" s="600"/>
      <c r="H203" s="599" t="s">
        <v>11</v>
      </c>
      <c r="I203" s="604" t="s">
        <v>27</v>
      </c>
      <c r="J203" s="599" t="s">
        <v>28</v>
      </c>
      <c r="K203" s="604" t="s">
        <v>14</v>
      </c>
    </row>
    <row r="204" spans="1:11" ht="13.5" thickBot="1">
      <c r="A204" s="620"/>
      <c r="B204" s="689"/>
      <c r="C204" s="689"/>
      <c r="D204" s="689"/>
      <c r="E204" s="689"/>
      <c r="F204" s="689"/>
      <c r="G204" s="621"/>
      <c r="H204" s="689"/>
      <c r="I204" s="792"/>
      <c r="J204" s="689"/>
      <c r="K204" s="792"/>
    </row>
    <row r="205" spans="1:11">
      <c r="A205" s="648" t="s">
        <v>188</v>
      </c>
      <c r="B205" s="649"/>
      <c r="C205" s="649"/>
      <c r="D205" s="649"/>
      <c r="E205" s="649"/>
      <c r="F205" s="649"/>
      <c r="G205" s="650"/>
      <c r="H205" s="121" t="str">
        <f>IF(A205="","",VLOOKUP(A205,M.OBRA1,2,FALSE))</f>
        <v>HH</v>
      </c>
      <c r="I205" s="104">
        <v>5.625</v>
      </c>
      <c r="J205" s="229">
        <f>IF(A205="","",VLOOKUP(A205,M.OBRA1,3,FALSE))</f>
        <v>6036</v>
      </c>
      <c r="K205" s="232">
        <f>IF(A205="","",I205*J205)</f>
        <v>33952.5</v>
      </c>
    </row>
    <row r="206" spans="1:11">
      <c r="A206" s="690" t="s">
        <v>180</v>
      </c>
      <c r="B206" s="691"/>
      <c r="C206" s="691"/>
      <c r="D206" s="691"/>
      <c r="E206" s="691"/>
      <c r="F206" s="691"/>
      <c r="G206" s="692"/>
      <c r="H206" s="103" t="str">
        <f>IF(A206="","",VLOOKUP(A206,M.OBRA1,2,FALSE))</f>
        <v>HH</v>
      </c>
      <c r="I206" s="131">
        <v>5.625</v>
      </c>
      <c r="J206" s="230">
        <f>IF(A206="","",VLOOKUP(A206,M.OBRA1,3,FALSE))</f>
        <v>4311</v>
      </c>
      <c r="K206" s="227">
        <f>IF(A206="","",I206*J206)</f>
        <v>24249.375</v>
      </c>
    </row>
    <row r="207" spans="1:11">
      <c r="A207" s="690"/>
      <c r="B207" s="691"/>
      <c r="C207" s="691"/>
      <c r="D207" s="691"/>
      <c r="E207" s="691"/>
      <c r="F207" s="691"/>
      <c r="G207" s="691"/>
      <c r="H207" s="103" t="str">
        <f>IF(A207="","",VLOOKUP(A207,M.OBRA1,2,FALSE))</f>
        <v/>
      </c>
      <c r="I207" s="131"/>
      <c r="J207" s="230" t="str">
        <f>IF(A207="","",VLOOKUP(A207,M.OBRA1,3,FALSE))</f>
        <v/>
      </c>
      <c r="K207" s="227" t="str">
        <f>IF(A207="","",I207*J207)</f>
        <v/>
      </c>
    </row>
    <row r="208" spans="1:11">
      <c r="A208" s="690"/>
      <c r="B208" s="691"/>
      <c r="C208" s="691"/>
      <c r="D208" s="691"/>
      <c r="E208" s="691"/>
      <c r="F208" s="691"/>
      <c r="G208" s="691"/>
      <c r="H208" s="103" t="str">
        <f t="shared" ref="H208:H214" si="36">IF(A208="","",VLOOKUP(A208,M.OBRA1,2,FALSE))</f>
        <v/>
      </c>
      <c r="I208" s="131"/>
      <c r="J208" s="230" t="str">
        <f t="shared" ref="J208:J214" si="37">IF(A208="","",VLOOKUP(A208,M.OBRA1,3,FALSE))</f>
        <v/>
      </c>
      <c r="K208" s="227" t="str">
        <f t="shared" ref="K208:K214" si="38">IF(A208="","",I208*J208)</f>
        <v/>
      </c>
    </row>
    <row r="209" spans="1:11">
      <c r="A209" s="690"/>
      <c r="B209" s="691"/>
      <c r="C209" s="691"/>
      <c r="D209" s="691"/>
      <c r="E209" s="691"/>
      <c r="F209" s="691"/>
      <c r="G209" s="691"/>
      <c r="H209" s="103" t="str">
        <f t="shared" si="36"/>
        <v/>
      </c>
      <c r="I209" s="131"/>
      <c r="J209" s="230" t="str">
        <f t="shared" si="37"/>
        <v/>
      </c>
      <c r="K209" s="227" t="str">
        <f t="shared" si="38"/>
        <v/>
      </c>
    </row>
    <row r="210" spans="1:11">
      <c r="A210" s="690"/>
      <c r="B210" s="691"/>
      <c r="C210" s="691"/>
      <c r="D210" s="691"/>
      <c r="E210" s="691"/>
      <c r="F210" s="691"/>
      <c r="G210" s="691"/>
      <c r="H210" s="103" t="str">
        <f t="shared" si="36"/>
        <v/>
      </c>
      <c r="I210" s="131"/>
      <c r="J210" s="230" t="str">
        <f t="shared" si="37"/>
        <v/>
      </c>
      <c r="K210" s="227" t="str">
        <f t="shared" si="38"/>
        <v/>
      </c>
    </row>
    <row r="211" spans="1:11">
      <c r="A211" s="690"/>
      <c r="B211" s="691"/>
      <c r="C211" s="691"/>
      <c r="D211" s="691"/>
      <c r="E211" s="691"/>
      <c r="F211" s="691"/>
      <c r="G211" s="691"/>
      <c r="H211" s="103" t="str">
        <f t="shared" si="36"/>
        <v/>
      </c>
      <c r="I211" s="131"/>
      <c r="J211" s="230" t="str">
        <f t="shared" si="37"/>
        <v/>
      </c>
      <c r="K211" s="227" t="str">
        <f t="shared" si="38"/>
        <v/>
      </c>
    </row>
    <row r="212" spans="1:11">
      <c r="A212" s="690"/>
      <c r="B212" s="691"/>
      <c r="C212" s="691"/>
      <c r="D212" s="691"/>
      <c r="E212" s="691"/>
      <c r="F212" s="691"/>
      <c r="G212" s="691"/>
      <c r="H212" s="103" t="str">
        <f t="shared" si="36"/>
        <v/>
      </c>
      <c r="I212" s="131"/>
      <c r="J212" s="230" t="str">
        <f t="shared" si="37"/>
        <v/>
      </c>
      <c r="K212" s="227" t="str">
        <f t="shared" si="38"/>
        <v/>
      </c>
    </row>
    <row r="213" spans="1:11">
      <c r="A213" s="690"/>
      <c r="B213" s="691"/>
      <c r="C213" s="691"/>
      <c r="D213" s="691"/>
      <c r="E213" s="691"/>
      <c r="F213" s="691"/>
      <c r="G213" s="691"/>
      <c r="H213" s="103" t="str">
        <f t="shared" si="36"/>
        <v/>
      </c>
      <c r="I213" s="131"/>
      <c r="J213" s="230" t="str">
        <f t="shared" si="37"/>
        <v/>
      </c>
      <c r="K213" s="227" t="str">
        <f t="shared" si="38"/>
        <v/>
      </c>
    </row>
    <row r="214" spans="1:11" ht="13.5" thickBot="1">
      <c r="A214" s="693"/>
      <c r="B214" s="694"/>
      <c r="C214" s="694"/>
      <c r="D214" s="694"/>
      <c r="E214" s="694"/>
      <c r="F214" s="694"/>
      <c r="G214" s="694"/>
      <c r="H214" s="124" t="str">
        <f t="shared" si="36"/>
        <v/>
      </c>
      <c r="I214" s="127"/>
      <c r="J214" s="231" t="str">
        <f t="shared" si="37"/>
        <v/>
      </c>
      <c r="K214" s="228" t="str">
        <f t="shared" si="38"/>
        <v/>
      </c>
    </row>
    <row r="215" spans="1:11" ht="13.5" thickBot="1">
      <c r="A215" s="141"/>
      <c r="B215" s="141"/>
      <c r="C215" s="141"/>
      <c r="D215" s="141"/>
      <c r="E215" s="132" t="s">
        <v>29</v>
      </c>
      <c r="F215" s="120"/>
      <c r="G215" s="120"/>
      <c r="H215" s="120"/>
      <c r="I215" s="120"/>
      <c r="J215" s="134"/>
      <c r="K215" s="155">
        <f>SUM(K205:K214)</f>
        <v>58201.875</v>
      </c>
    </row>
    <row r="216" spans="1:11" ht="13.5" thickBot="1">
      <c r="A216" s="141"/>
      <c r="B216" s="141"/>
      <c r="C216" s="141"/>
      <c r="D216" s="141"/>
      <c r="E216" s="132" t="s">
        <v>30</v>
      </c>
      <c r="F216" s="120"/>
      <c r="G216" s="120"/>
      <c r="H216" s="137"/>
      <c r="I216" s="137"/>
      <c r="J216" s="140"/>
      <c r="K216" s="135">
        <f>MROUND(K215,10)</f>
        <v>58200</v>
      </c>
    </row>
    <row r="217" spans="1:11" ht="13.5" thickBot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39"/>
      <c r="K217" s="156"/>
    </row>
    <row r="218" spans="1:11" ht="13.5" thickBot="1">
      <c r="A218" s="141"/>
      <c r="B218" s="141"/>
      <c r="C218" s="141"/>
      <c r="D218" s="141"/>
      <c r="E218" s="112" t="s">
        <v>31</v>
      </c>
      <c r="F218" s="157"/>
      <c r="G218" s="157"/>
      <c r="H218" s="157"/>
      <c r="I218" s="162"/>
      <c r="J218" s="612">
        <f>K171+K184+K200+K216</f>
        <v>320270</v>
      </c>
      <c r="K218" s="613"/>
    </row>
    <row r="219" spans="1:11" ht="13.5" thickBot="1">
      <c r="A219" s="141"/>
      <c r="B219" s="141"/>
      <c r="C219" s="141"/>
      <c r="D219" s="141"/>
      <c r="E219" s="112" t="s">
        <v>32</v>
      </c>
      <c r="F219" s="157"/>
      <c r="G219" s="157"/>
      <c r="H219" s="273" t="e">
        <f>SUM(Resumen!#REF!)</f>
        <v>#REF!</v>
      </c>
      <c r="I219" s="157"/>
      <c r="J219" s="1"/>
      <c r="K219" s="216" t="e">
        <f>J218*H219</f>
        <v>#REF!</v>
      </c>
    </row>
    <row r="220" spans="1:11" ht="13.5" thickBot="1">
      <c r="A220" s="159"/>
      <c r="B220" s="159"/>
      <c r="C220" s="159"/>
      <c r="D220" s="159"/>
      <c r="E220" s="160" t="s">
        <v>33</v>
      </c>
      <c r="F220" s="161"/>
      <c r="G220" s="161"/>
      <c r="H220" s="161"/>
      <c r="I220" s="161"/>
      <c r="J220" s="612" t="e">
        <f>K219+J218</f>
        <v>#REF!</v>
      </c>
      <c r="K220" s="613"/>
    </row>
    <row r="221" spans="1:11" ht="13.5" thickBot="1"/>
    <row r="222" spans="1:11" ht="18.75" thickBot="1">
      <c r="A222" s="630"/>
      <c r="B222" s="705"/>
      <c r="C222" s="706"/>
      <c r="D222" s="715" t="s">
        <v>0</v>
      </c>
      <c r="E222" s="716"/>
      <c r="F222" s="716"/>
      <c r="G222" s="716"/>
      <c r="H222" s="716"/>
      <c r="I222" s="716"/>
      <c r="J222" s="716"/>
      <c r="K222" s="717"/>
    </row>
    <row r="223" spans="1:11" ht="13.5" thickBot="1">
      <c r="A223" s="707"/>
      <c r="B223" s="708"/>
      <c r="C223" s="709"/>
      <c r="D223" s="213"/>
      <c r="E223" s="214"/>
      <c r="F223" s="214"/>
      <c r="G223" s="214"/>
      <c r="H223" s="214"/>
      <c r="I223" s="214"/>
      <c r="J223" s="214"/>
      <c r="K223" s="215"/>
    </row>
    <row r="224" spans="1:11" ht="15" thickBot="1">
      <c r="A224" s="707"/>
      <c r="B224" s="708"/>
      <c r="C224" s="709"/>
      <c r="D224" s="641" t="str">
        <f>'APU''s'!D3:J3</f>
        <v>MUNICIPIO DE RIONEGRO</v>
      </c>
      <c r="E224" s="642"/>
      <c r="F224" s="642"/>
      <c r="G224" s="642"/>
      <c r="H224" s="642"/>
      <c r="I224" s="642"/>
      <c r="J224" s="643"/>
      <c r="K224" s="108" t="s">
        <v>1</v>
      </c>
    </row>
    <row r="225" spans="1:11" ht="13.5" thickBot="1">
      <c r="A225" s="710"/>
      <c r="B225" s="711"/>
      <c r="C225" s="712"/>
      <c r="D225" s="644" t="str">
        <f>'APU''s'!D4:J4</f>
        <v xml:space="preserve">REPOSICION SISTEMA DE ACUEDUCTO  CORREGIMIENTO LLANO DE PALMAS
</v>
      </c>
      <c r="E225" s="645"/>
      <c r="F225" s="645"/>
      <c r="G225" s="645"/>
      <c r="H225" s="645"/>
      <c r="I225" s="645"/>
      <c r="J225" s="646"/>
      <c r="K225" s="439">
        <f>Resumen!C8</f>
        <v>2013</v>
      </c>
    </row>
    <row r="226" spans="1:11" ht="13.5" thickBot="1">
      <c r="A226" s="647"/>
      <c r="B226" s="626"/>
      <c r="C226" s="624"/>
      <c r="D226" s="713"/>
      <c r="E226" s="713"/>
      <c r="F226" s="713"/>
      <c r="G226" s="714"/>
      <c r="H226" s="647"/>
      <c r="I226" s="626"/>
      <c r="J226" s="110"/>
      <c r="K226" s="111" t="s">
        <v>3</v>
      </c>
    </row>
    <row r="227" spans="1:11" ht="13.5" thickBot="1">
      <c r="A227" s="112" t="s">
        <v>4</v>
      </c>
      <c r="B227" s="793">
        <v>2.1</v>
      </c>
      <c r="C227" s="794"/>
      <c r="D227" s="112" t="s">
        <v>5</v>
      </c>
      <c r="E227" s="114"/>
      <c r="F227" s="115" t="s">
        <v>116</v>
      </c>
      <c r="G227" s="114"/>
      <c r="H227" s="114"/>
      <c r="I227" s="114"/>
      <c r="J227" s="116"/>
      <c r="K227" s="180" t="s">
        <v>99</v>
      </c>
    </row>
    <row r="228" spans="1:11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</row>
    <row r="229" spans="1:11" ht="13.5" thickBot="1">
      <c r="A229" s="118" t="s">
        <v>7</v>
      </c>
      <c r="B229" s="119"/>
      <c r="C229" s="119"/>
      <c r="D229" s="119"/>
      <c r="E229" s="119"/>
      <c r="F229" s="119"/>
      <c r="G229" s="119"/>
      <c r="H229" s="120"/>
      <c r="I229" s="120"/>
      <c r="J229" s="120"/>
      <c r="K229" s="120"/>
    </row>
    <row r="230" spans="1:11">
      <c r="A230" s="598" t="s">
        <v>10</v>
      </c>
      <c r="B230" s="599"/>
      <c r="C230" s="599"/>
      <c r="D230" s="599"/>
      <c r="E230" s="599"/>
      <c r="F230" s="599"/>
      <c r="G230" s="600"/>
      <c r="H230" s="599" t="s">
        <v>11</v>
      </c>
      <c r="I230" s="604" t="s">
        <v>12</v>
      </c>
      <c r="J230" s="599" t="s">
        <v>13</v>
      </c>
      <c r="K230" s="604" t="s">
        <v>14</v>
      </c>
    </row>
    <row r="231" spans="1:11" ht="13.5" thickBot="1">
      <c r="A231" s="601"/>
      <c r="B231" s="602"/>
      <c r="C231" s="602"/>
      <c r="D231" s="602"/>
      <c r="E231" s="602"/>
      <c r="F231" s="602"/>
      <c r="G231" s="603"/>
      <c r="H231" s="602"/>
      <c r="I231" s="605"/>
      <c r="J231" s="602"/>
      <c r="K231" s="605"/>
    </row>
    <row r="232" spans="1:11">
      <c r="A232" s="696" t="s">
        <v>104</v>
      </c>
      <c r="B232" s="697"/>
      <c r="C232" s="697"/>
      <c r="D232" s="697"/>
      <c r="E232" s="697"/>
      <c r="F232" s="697"/>
      <c r="G232" s="698"/>
      <c r="H232" s="103" t="str">
        <f t="shared" ref="H232:H241" si="39">IF(A232="","",VLOOKUP(A232,MATERIALES1,2,FALSE))</f>
        <v>KG</v>
      </c>
      <c r="I232" s="104">
        <v>454</v>
      </c>
      <c r="J232" s="217">
        <f t="shared" ref="J232:J241" si="40">IF(A232="","",VLOOKUP(A232,MATERIALES1,3,FALSE))</f>
        <v>586</v>
      </c>
      <c r="K232" s="129">
        <f>IF(A232="","",I232*J232)</f>
        <v>266044</v>
      </c>
    </row>
    <row r="233" spans="1:11">
      <c r="A233" s="699" t="s">
        <v>100</v>
      </c>
      <c r="B233" s="700"/>
      <c r="C233" s="700"/>
      <c r="D233" s="700"/>
      <c r="E233" s="700"/>
      <c r="F233" s="700"/>
      <c r="G233" s="701"/>
      <c r="H233" s="131" t="str">
        <f t="shared" si="39"/>
        <v>M3</v>
      </c>
      <c r="I233" s="264">
        <v>1.0900000000000001</v>
      </c>
      <c r="J233" s="218">
        <f t="shared" si="40"/>
        <v>68000</v>
      </c>
      <c r="K233" s="129">
        <f t="shared" ref="K233:K241" si="41">IF(A233="","",I233*J233)</f>
        <v>74120</v>
      </c>
    </row>
    <row r="234" spans="1:11">
      <c r="A234" s="699" t="s">
        <v>95</v>
      </c>
      <c r="B234" s="700"/>
      <c r="C234" s="700"/>
      <c r="D234" s="700"/>
      <c r="E234" s="700"/>
      <c r="F234" s="700"/>
      <c r="G234" s="701"/>
      <c r="H234" s="131" t="str">
        <f t="shared" si="39"/>
        <v>LTR</v>
      </c>
      <c r="I234" s="131">
        <v>240</v>
      </c>
      <c r="J234" s="218">
        <f t="shared" si="40"/>
        <v>12</v>
      </c>
      <c r="K234" s="129">
        <f t="shared" si="41"/>
        <v>2880</v>
      </c>
    </row>
    <row r="235" spans="1:11">
      <c r="A235" s="699"/>
      <c r="B235" s="700"/>
      <c r="C235" s="700"/>
      <c r="D235" s="700"/>
      <c r="E235" s="700"/>
      <c r="F235" s="700"/>
      <c r="G235" s="701"/>
      <c r="H235" s="131" t="str">
        <f t="shared" si="39"/>
        <v/>
      </c>
      <c r="I235" s="131"/>
      <c r="J235" s="218" t="str">
        <f t="shared" si="40"/>
        <v/>
      </c>
      <c r="K235" s="129" t="str">
        <f t="shared" si="41"/>
        <v/>
      </c>
    </row>
    <row r="236" spans="1:11">
      <c r="A236" s="699"/>
      <c r="B236" s="700"/>
      <c r="C236" s="700"/>
      <c r="D236" s="700"/>
      <c r="E236" s="700"/>
      <c r="F236" s="700"/>
      <c r="G236" s="701"/>
      <c r="H236" s="131" t="str">
        <f t="shared" si="39"/>
        <v/>
      </c>
      <c r="I236" s="131"/>
      <c r="J236" s="218" t="str">
        <f t="shared" si="40"/>
        <v/>
      </c>
      <c r="K236" s="129" t="str">
        <f t="shared" si="41"/>
        <v/>
      </c>
    </row>
    <row r="237" spans="1:11">
      <c r="A237" s="699"/>
      <c r="B237" s="700"/>
      <c r="C237" s="700"/>
      <c r="D237" s="700"/>
      <c r="E237" s="700"/>
      <c r="F237" s="700"/>
      <c r="G237" s="701"/>
      <c r="H237" s="131" t="str">
        <f t="shared" si="39"/>
        <v/>
      </c>
      <c r="I237" s="131"/>
      <c r="J237" s="218" t="str">
        <f t="shared" si="40"/>
        <v/>
      </c>
      <c r="K237" s="129" t="str">
        <f t="shared" si="41"/>
        <v/>
      </c>
    </row>
    <row r="238" spans="1:11">
      <c r="A238" s="699"/>
      <c r="B238" s="700"/>
      <c r="C238" s="700"/>
      <c r="D238" s="700"/>
      <c r="E238" s="700"/>
      <c r="F238" s="700"/>
      <c r="G238" s="701"/>
      <c r="H238" s="131" t="str">
        <f t="shared" si="39"/>
        <v/>
      </c>
      <c r="I238" s="131"/>
      <c r="J238" s="218" t="str">
        <f t="shared" si="40"/>
        <v/>
      </c>
      <c r="K238" s="129" t="str">
        <f t="shared" si="41"/>
        <v/>
      </c>
    </row>
    <row r="239" spans="1:11">
      <c r="A239" s="699"/>
      <c r="B239" s="700"/>
      <c r="C239" s="700"/>
      <c r="D239" s="700"/>
      <c r="E239" s="700"/>
      <c r="F239" s="700"/>
      <c r="G239" s="701"/>
      <c r="H239" s="131" t="str">
        <f t="shared" si="39"/>
        <v/>
      </c>
      <c r="I239" s="131"/>
      <c r="J239" s="218" t="str">
        <f t="shared" si="40"/>
        <v/>
      </c>
      <c r="K239" s="129" t="str">
        <f t="shared" si="41"/>
        <v/>
      </c>
    </row>
    <row r="240" spans="1:11">
      <c r="A240" s="699"/>
      <c r="B240" s="700"/>
      <c r="C240" s="700"/>
      <c r="D240" s="700"/>
      <c r="E240" s="700"/>
      <c r="F240" s="700"/>
      <c r="G240" s="701"/>
      <c r="H240" s="131" t="str">
        <f t="shared" si="39"/>
        <v/>
      </c>
      <c r="I240" s="131"/>
      <c r="J240" s="218" t="str">
        <f t="shared" si="40"/>
        <v/>
      </c>
      <c r="K240" s="129" t="str">
        <f t="shared" si="41"/>
        <v/>
      </c>
    </row>
    <row r="241" spans="1:11" ht="13.5" thickBot="1">
      <c r="A241" s="702"/>
      <c r="B241" s="703"/>
      <c r="C241" s="703"/>
      <c r="D241" s="703"/>
      <c r="E241" s="703"/>
      <c r="F241" s="703"/>
      <c r="G241" s="704"/>
      <c r="H241" s="127" t="str">
        <f t="shared" si="39"/>
        <v/>
      </c>
      <c r="I241" s="127"/>
      <c r="J241" s="219" t="str">
        <f t="shared" si="40"/>
        <v/>
      </c>
      <c r="K241" s="129" t="str">
        <f t="shared" si="41"/>
        <v/>
      </c>
    </row>
    <row r="242" spans="1:11" ht="13.5" thickBot="1">
      <c r="A242" s="119"/>
      <c r="B242" s="119"/>
      <c r="C242" s="119"/>
      <c r="D242" s="119"/>
      <c r="E242" s="130" t="s">
        <v>19</v>
      </c>
      <c r="F242" s="119"/>
      <c r="G242" s="119"/>
      <c r="H242" s="120"/>
      <c r="I242" s="120"/>
      <c r="J242" s="134"/>
      <c r="K242" s="135">
        <f>SUM(K232:K241)</f>
        <v>343044</v>
      </c>
    </row>
    <row r="243" spans="1:11" ht="13.5" thickBot="1">
      <c r="A243" s="119"/>
      <c r="B243" s="119"/>
      <c r="C243" s="119"/>
      <c r="D243" s="119"/>
      <c r="E243" s="136" t="s">
        <v>20</v>
      </c>
      <c r="F243" s="137"/>
      <c r="G243" s="137"/>
      <c r="H243" s="137"/>
      <c r="I243" s="138">
        <v>0.05</v>
      </c>
      <c r="J243" s="139"/>
      <c r="K243" s="135">
        <f>K242*I243</f>
        <v>17152.2</v>
      </c>
    </row>
    <row r="244" spans="1:11" ht="13.5" thickBot="1">
      <c r="A244" s="119"/>
      <c r="B244" s="119"/>
      <c r="C244" s="119"/>
      <c r="D244" s="119"/>
      <c r="E244" s="132" t="s">
        <v>21</v>
      </c>
      <c r="F244" s="120"/>
      <c r="G244" s="120"/>
      <c r="H244" s="137"/>
      <c r="I244" s="137"/>
      <c r="J244" s="140"/>
      <c r="K244" s="135">
        <f>K243+K242</f>
        <v>360196.2</v>
      </c>
    </row>
    <row r="245" spans="1:11" ht="13.5" thickBot="1">
      <c r="A245" s="119"/>
      <c r="B245" s="119"/>
      <c r="C245" s="119"/>
      <c r="D245" s="119"/>
      <c r="E245" s="132" t="s">
        <v>22</v>
      </c>
      <c r="F245" s="120"/>
      <c r="G245" s="120"/>
      <c r="H245" s="137"/>
      <c r="I245" s="137"/>
      <c r="J245" s="140"/>
      <c r="K245" s="135">
        <f>MROUND(K244,2)</f>
        <v>360196</v>
      </c>
    </row>
    <row r="246" spans="1:11">
      <c r="A246" s="119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</row>
    <row r="247" spans="1:11" ht="13.5" thickBot="1">
      <c r="A247" s="142" t="s">
        <v>369</v>
      </c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</row>
    <row r="248" spans="1:11">
      <c r="A248" s="598" t="s">
        <v>10</v>
      </c>
      <c r="B248" s="599"/>
      <c r="C248" s="599"/>
      <c r="D248" s="599"/>
      <c r="E248" s="599"/>
      <c r="F248" s="599"/>
      <c r="G248" s="600"/>
      <c r="H248" s="599" t="s">
        <v>11</v>
      </c>
      <c r="I248" s="604" t="s">
        <v>12</v>
      </c>
      <c r="J248" s="599" t="s">
        <v>13</v>
      </c>
      <c r="K248" s="604" t="s">
        <v>14</v>
      </c>
    </row>
    <row r="249" spans="1:11" ht="13.5" thickBot="1">
      <c r="A249" s="601"/>
      <c r="B249" s="602"/>
      <c r="C249" s="602"/>
      <c r="D249" s="602"/>
      <c r="E249" s="602"/>
      <c r="F249" s="602"/>
      <c r="G249" s="603"/>
      <c r="H249" s="602"/>
      <c r="I249" s="605"/>
      <c r="J249" s="602"/>
      <c r="K249" s="605"/>
    </row>
    <row r="250" spans="1:11">
      <c r="A250" s="648" t="s">
        <v>80</v>
      </c>
      <c r="B250" s="649"/>
      <c r="C250" s="649"/>
      <c r="D250" s="649"/>
      <c r="E250" s="649"/>
      <c r="F250" s="649"/>
      <c r="G250" s="650"/>
      <c r="H250" s="103" t="str">
        <f>IF(A250="","",VLOOKUP(A250,EQUIPOS1,2,FALSE))</f>
        <v>DIA</v>
      </c>
      <c r="I250" s="104">
        <v>4</v>
      </c>
      <c r="J250" s="217">
        <f t="shared" ref="J250:J256" si="42">IF(A250="","",VLOOKUP(A250,EQUIPOS1,3,FALSE))</f>
        <v>2500</v>
      </c>
      <c r="K250" s="129">
        <f>IF(A250="","",I250*J250)</f>
        <v>10000</v>
      </c>
    </row>
    <row r="251" spans="1:11">
      <c r="A251" s="690" t="s">
        <v>235</v>
      </c>
      <c r="B251" s="691"/>
      <c r="C251" s="691"/>
      <c r="D251" s="691"/>
      <c r="E251" s="691"/>
      <c r="F251" s="691"/>
      <c r="G251" s="692"/>
      <c r="H251" s="103" t="str">
        <f t="shared" ref="H251:H256" si="43">IF(A251="","",VLOOKUP(A251,EQUIPOS1,2,FALSE))</f>
        <v>DIA</v>
      </c>
      <c r="I251" s="264">
        <v>2.0714000000000001</v>
      </c>
      <c r="J251" s="217">
        <f t="shared" si="42"/>
        <v>54000</v>
      </c>
      <c r="K251" s="129">
        <f t="shared" ref="K251:K256" si="44">IF(A251="","",I251*J251)</f>
        <v>111855.6</v>
      </c>
    </row>
    <row r="252" spans="1:11">
      <c r="A252" s="690"/>
      <c r="B252" s="691"/>
      <c r="C252" s="691"/>
      <c r="D252" s="691"/>
      <c r="E252" s="691"/>
      <c r="F252" s="691"/>
      <c r="G252" s="692"/>
      <c r="H252" s="103" t="str">
        <f t="shared" si="43"/>
        <v/>
      </c>
      <c r="I252" s="131"/>
      <c r="J252" s="217" t="str">
        <f t="shared" si="42"/>
        <v/>
      </c>
      <c r="K252" s="129" t="str">
        <f t="shared" si="44"/>
        <v/>
      </c>
    </row>
    <row r="253" spans="1:11">
      <c r="A253" s="690"/>
      <c r="B253" s="691"/>
      <c r="C253" s="691"/>
      <c r="D253" s="691"/>
      <c r="E253" s="691"/>
      <c r="F253" s="691"/>
      <c r="G253" s="692"/>
      <c r="H253" s="103" t="str">
        <f t="shared" si="43"/>
        <v/>
      </c>
      <c r="I253" s="131"/>
      <c r="J253" s="217" t="str">
        <f t="shared" si="42"/>
        <v/>
      </c>
      <c r="K253" s="129" t="str">
        <f t="shared" si="44"/>
        <v/>
      </c>
    </row>
    <row r="254" spans="1:11">
      <c r="A254" s="690"/>
      <c r="B254" s="691"/>
      <c r="C254" s="691"/>
      <c r="D254" s="691"/>
      <c r="E254" s="691"/>
      <c r="F254" s="691"/>
      <c r="G254" s="692"/>
      <c r="H254" s="103" t="str">
        <f t="shared" si="43"/>
        <v/>
      </c>
      <c r="I254" s="131"/>
      <c r="J254" s="217" t="str">
        <f t="shared" si="42"/>
        <v/>
      </c>
      <c r="K254" s="129" t="str">
        <f t="shared" si="44"/>
        <v/>
      </c>
    </row>
    <row r="255" spans="1:11">
      <c r="A255" s="690"/>
      <c r="B255" s="691"/>
      <c r="C255" s="691"/>
      <c r="D255" s="691"/>
      <c r="E255" s="691"/>
      <c r="F255" s="691"/>
      <c r="G255" s="692"/>
      <c r="H255" s="103" t="str">
        <f t="shared" si="43"/>
        <v/>
      </c>
      <c r="I255" s="131"/>
      <c r="J255" s="217" t="str">
        <f t="shared" si="42"/>
        <v/>
      </c>
      <c r="K255" s="129" t="str">
        <f t="shared" si="44"/>
        <v/>
      </c>
    </row>
    <row r="256" spans="1:11" ht="13.5" thickBot="1">
      <c r="A256" s="693"/>
      <c r="B256" s="694"/>
      <c r="C256" s="694"/>
      <c r="D256" s="694"/>
      <c r="E256" s="694"/>
      <c r="F256" s="694"/>
      <c r="G256" s="695"/>
      <c r="H256" s="103" t="str">
        <f t="shared" si="43"/>
        <v/>
      </c>
      <c r="I256" s="131"/>
      <c r="J256" s="217" t="str">
        <f t="shared" si="42"/>
        <v/>
      </c>
      <c r="K256" s="129" t="str">
        <f t="shared" si="44"/>
        <v/>
      </c>
    </row>
    <row r="257" spans="1:11" ht="13.5" thickBot="1">
      <c r="A257" s="141"/>
      <c r="B257" s="141"/>
      <c r="C257" s="141"/>
      <c r="D257" s="141"/>
      <c r="E257" s="132" t="s">
        <v>19</v>
      </c>
      <c r="F257" s="120"/>
      <c r="G257" s="137"/>
      <c r="H257" s="137"/>
      <c r="I257" s="137"/>
      <c r="J257" s="147"/>
      <c r="K257" s="135">
        <f>SUM(K250:K256)</f>
        <v>121855.6</v>
      </c>
    </row>
    <row r="258" spans="1:11" ht="13.5" thickBot="1">
      <c r="A258" s="119"/>
      <c r="B258" s="119"/>
      <c r="C258" s="119"/>
      <c r="D258" s="119"/>
      <c r="E258" s="132" t="s">
        <v>370</v>
      </c>
      <c r="F258" s="120"/>
      <c r="G258" s="120"/>
      <c r="H258" s="120"/>
      <c r="I258" s="120"/>
      <c r="J258" s="134"/>
      <c r="K258" s="135">
        <f>MROUND(K257,2)</f>
        <v>121856</v>
      </c>
    </row>
    <row r="259" spans="1:11">
      <c r="A259" s="141"/>
      <c r="B259" s="141"/>
      <c r="C259" s="141"/>
      <c r="D259" s="141"/>
      <c r="E259" s="119"/>
      <c r="F259" s="119"/>
      <c r="G259" s="119"/>
      <c r="H259" s="119"/>
      <c r="I259" s="119"/>
      <c r="J259" s="148"/>
      <c r="K259" s="149"/>
    </row>
    <row r="260" spans="1:11" ht="13.5" thickBot="1">
      <c r="A260" s="142" t="s">
        <v>371</v>
      </c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</row>
    <row r="261" spans="1:11">
      <c r="A261" s="598" t="s">
        <v>10</v>
      </c>
      <c r="B261" s="599"/>
      <c r="C261" s="599"/>
      <c r="D261" s="599"/>
      <c r="E261" s="599"/>
      <c r="F261" s="600"/>
      <c r="G261" s="687" t="s">
        <v>372</v>
      </c>
      <c r="H261" s="604" t="s">
        <v>373</v>
      </c>
      <c r="I261" s="604" t="s">
        <v>374</v>
      </c>
      <c r="J261" s="604" t="s">
        <v>28</v>
      </c>
      <c r="K261" s="604" t="s">
        <v>13</v>
      </c>
    </row>
    <row r="262" spans="1:11" ht="13.5" thickBot="1">
      <c r="A262" s="601"/>
      <c r="B262" s="602"/>
      <c r="C262" s="602"/>
      <c r="D262" s="602"/>
      <c r="E262" s="602"/>
      <c r="F262" s="603"/>
      <c r="G262" s="688"/>
      <c r="H262" s="605"/>
      <c r="I262" s="605"/>
      <c r="J262" s="605"/>
      <c r="K262" s="605"/>
    </row>
    <row r="263" spans="1:11">
      <c r="A263" s="648"/>
      <c r="B263" s="649"/>
      <c r="C263" s="649"/>
      <c r="D263" s="649"/>
      <c r="E263" s="649"/>
      <c r="F263" s="650"/>
      <c r="G263" s="222"/>
      <c r="H263" s="221"/>
      <c r="I263" s="220"/>
      <c r="J263" s="217"/>
      <c r="K263" s="225"/>
    </row>
    <row r="264" spans="1:11">
      <c r="A264" s="690"/>
      <c r="B264" s="691"/>
      <c r="C264" s="691"/>
      <c r="D264" s="691"/>
      <c r="E264" s="691"/>
      <c r="F264" s="692"/>
      <c r="G264" s="223"/>
      <c r="H264" s="221" t="str">
        <f t="shared" ref="H264:H272" si="45">IF(A264="","",VLOOKUP(A264,TRANSPORTE1,2,FALSE))</f>
        <v/>
      </c>
      <c r="I264" s="220" t="str">
        <f t="shared" ref="I264:I272" si="46">IF(A264="","",H264*G264)</f>
        <v/>
      </c>
      <c r="J264" s="217" t="str">
        <f t="shared" ref="J264:J272" si="47">IF(A264="","",VLOOKUP(A264,TRANSPORTE1,3,FALSE))</f>
        <v/>
      </c>
      <c r="K264" s="225" t="str">
        <f t="shared" ref="K264:K272" si="48">IF(A264="","",I264*J264)</f>
        <v/>
      </c>
    </row>
    <row r="265" spans="1:11">
      <c r="A265" s="620"/>
      <c r="B265" s="689"/>
      <c r="C265" s="689"/>
      <c r="D265" s="689"/>
      <c r="E265" s="689"/>
      <c r="F265" s="621"/>
      <c r="G265" s="223"/>
      <c r="H265" s="221" t="str">
        <f t="shared" si="45"/>
        <v/>
      </c>
      <c r="I265" s="220" t="str">
        <f t="shared" si="46"/>
        <v/>
      </c>
      <c r="J265" s="217" t="str">
        <f t="shared" si="47"/>
        <v/>
      </c>
      <c r="K265" s="225" t="str">
        <f t="shared" si="48"/>
        <v/>
      </c>
    </row>
    <row r="266" spans="1:11">
      <c r="A266" s="620"/>
      <c r="B266" s="689"/>
      <c r="C266" s="689"/>
      <c r="D266" s="689"/>
      <c r="E266" s="689"/>
      <c r="F266" s="621"/>
      <c r="G266" s="223"/>
      <c r="H266" s="221" t="str">
        <f t="shared" si="45"/>
        <v/>
      </c>
      <c r="I266" s="220" t="str">
        <f t="shared" si="46"/>
        <v/>
      </c>
      <c r="J266" s="217" t="str">
        <f t="shared" si="47"/>
        <v/>
      </c>
      <c r="K266" s="225" t="str">
        <f t="shared" si="48"/>
        <v/>
      </c>
    </row>
    <row r="267" spans="1:11">
      <c r="A267" s="620"/>
      <c r="B267" s="689"/>
      <c r="C267" s="689"/>
      <c r="D267" s="689"/>
      <c r="E267" s="689"/>
      <c r="F267" s="621"/>
      <c r="G267" s="223"/>
      <c r="H267" s="221" t="str">
        <f t="shared" si="45"/>
        <v/>
      </c>
      <c r="I267" s="220" t="str">
        <f t="shared" si="46"/>
        <v/>
      </c>
      <c r="J267" s="217" t="str">
        <f t="shared" si="47"/>
        <v/>
      </c>
      <c r="K267" s="225" t="str">
        <f t="shared" si="48"/>
        <v/>
      </c>
    </row>
    <row r="268" spans="1:11">
      <c r="A268" s="620"/>
      <c r="B268" s="689"/>
      <c r="C268" s="689"/>
      <c r="D268" s="689"/>
      <c r="E268" s="689"/>
      <c r="F268" s="621"/>
      <c r="G268" s="223"/>
      <c r="H268" s="221" t="str">
        <f t="shared" si="45"/>
        <v/>
      </c>
      <c r="I268" s="220" t="str">
        <f t="shared" si="46"/>
        <v/>
      </c>
      <c r="J268" s="217" t="str">
        <f t="shared" si="47"/>
        <v/>
      </c>
      <c r="K268" s="225" t="str">
        <f t="shared" si="48"/>
        <v/>
      </c>
    </row>
    <row r="269" spans="1:11">
      <c r="A269" s="620"/>
      <c r="B269" s="689"/>
      <c r="C269" s="689"/>
      <c r="D269" s="689"/>
      <c r="E269" s="689"/>
      <c r="F269" s="621"/>
      <c r="G269" s="223"/>
      <c r="H269" s="221" t="str">
        <f t="shared" si="45"/>
        <v/>
      </c>
      <c r="I269" s="220" t="str">
        <f t="shared" si="46"/>
        <v/>
      </c>
      <c r="J269" s="217" t="str">
        <f t="shared" si="47"/>
        <v/>
      </c>
      <c r="K269" s="225" t="str">
        <f t="shared" si="48"/>
        <v/>
      </c>
    </row>
    <row r="270" spans="1:11">
      <c r="A270" s="620"/>
      <c r="B270" s="689"/>
      <c r="C270" s="689"/>
      <c r="D270" s="689"/>
      <c r="E270" s="689"/>
      <c r="F270" s="621"/>
      <c r="G270" s="223"/>
      <c r="H270" s="221" t="str">
        <f t="shared" si="45"/>
        <v/>
      </c>
      <c r="I270" s="220" t="str">
        <f t="shared" si="46"/>
        <v/>
      </c>
      <c r="J270" s="217" t="str">
        <f t="shared" si="47"/>
        <v/>
      </c>
      <c r="K270" s="225" t="str">
        <f t="shared" si="48"/>
        <v/>
      </c>
    </row>
    <row r="271" spans="1:11">
      <c r="A271" s="620"/>
      <c r="B271" s="689"/>
      <c r="C271" s="689"/>
      <c r="D271" s="689"/>
      <c r="E271" s="689"/>
      <c r="F271" s="621"/>
      <c r="G271" s="223"/>
      <c r="H271" s="221" t="str">
        <f t="shared" si="45"/>
        <v/>
      </c>
      <c r="I271" s="220" t="str">
        <f t="shared" si="46"/>
        <v/>
      </c>
      <c r="J271" s="217" t="str">
        <f t="shared" si="47"/>
        <v/>
      </c>
      <c r="K271" s="225" t="str">
        <f t="shared" si="48"/>
        <v/>
      </c>
    </row>
    <row r="272" spans="1:11" ht="13.5" thickBot="1">
      <c r="A272" s="601"/>
      <c r="B272" s="602"/>
      <c r="C272" s="602"/>
      <c r="D272" s="602"/>
      <c r="E272" s="602"/>
      <c r="F272" s="603"/>
      <c r="G272" s="224"/>
      <c r="H272" s="221" t="str">
        <f t="shared" si="45"/>
        <v/>
      </c>
      <c r="I272" s="220" t="str">
        <f t="shared" si="46"/>
        <v/>
      </c>
      <c r="J272" s="217" t="str">
        <f t="shared" si="47"/>
        <v/>
      </c>
      <c r="K272" s="225" t="str">
        <f t="shared" si="48"/>
        <v/>
      </c>
    </row>
    <row r="273" spans="1:11" ht="13.5" thickBot="1">
      <c r="A273" s="141"/>
      <c r="B273" s="141"/>
      <c r="C273" s="141"/>
      <c r="D273" s="141"/>
      <c r="E273" s="132" t="s">
        <v>375</v>
      </c>
      <c r="F273" s="120"/>
      <c r="G273" s="120"/>
      <c r="H273" s="137"/>
      <c r="I273" s="137"/>
      <c r="J273" s="140"/>
      <c r="K273" s="135">
        <f>SUM(K263:K272)</f>
        <v>0</v>
      </c>
    </row>
    <row r="274" spans="1:11" ht="13.5" thickBot="1">
      <c r="A274" s="141"/>
      <c r="B274" s="141"/>
      <c r="C274" s="141"/>
      <c r="D274" s="141"/>
      <c r="E274" s="132" t="s">
        <v>376</v>
      </c>
      <c r="F274" s="120"/>
      <c r="G274" s="120"/>
      <c r="H274" s="137"/>
      <c r="I274" s="137"/>
      <c r="J274" s="140"/>
      <c r="K274" s="135">
        <f>MROUND(K273,10)</f>
        <v>0</v>
      </c>
    </row>
    <row r="275" spans="1:11">
      <c r="A275" s="141"/>
      <c r="B275" s="141"/>
      <c r="C275" s="141"/>
      <c r="D275" s="141"/>
      <c r="E275" s="119"/>
      <c r="F275" s="119"/>
      <c r="G275" s="119"/>
      <c r="H275" s="119"/>
      <c r="I275" s="119"/>
      <c r="J275" s="119"/>
      <c r="K275" s="119"/>
    </row>
    <row r="276" spans="1:11" ht="13.5" thickBot="1">
      <c r="A276" s="142" t="s">
        <v>26</v>
      </c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</row>
    <row r="277" spans="1:11">
      <c r="A277" s="598" t="s">
        <v>10</v>
      </c>
      <c r="B277" s="599"/>
      <c r="C277" s="599"/>
      <c r="D277" s="599"/>
      <c r="E277" s="599"/>
      <c r="F277" s="599"/>
      <c r="G277" s="600"/>
      <c r="H277" s="599" t="s">
        <v>11</v>
      </c>
      <c r="I277" s="604" t="s">
        <v>27</v>
      </c>
      <c r="J277" s="599" t="s">
        <v>28</v>
      </c>
      <c r="K277" s="604" t="s">
        <v>14</v>
      </c>
    </row>
    <row r="278" spans="1:11" ht="13.5" thickBot="1">
      <c r="A278" s="620"/>
      <c r="B278" s="689"/>
      <c r="C278" s="689"/>
      <c r="D278" s="689"/>
      <c r="E278" s="689"/>
      <c r="F278" s="689"/>
      <c r="G278" s="621"/>
      <c r="H278" s="689"/>
      <c r="I278" s="792"/>
      <c r="J278" s="689"/>
      <c r="K278" s="792"/>
    </row>
    <row r="279" spans="1:11">
      <c r="A279" s="648" t="s">
        <v>188</v>
      </c>
      <c r="B279" s="649"/>
      <c r="C279" s="649"/>
      <c r="D279" s="649"/>
      <c r="E279" s="649"/>
      <c r="F279" s="649"/>
      <c r="G279" s="650"/>
      <c r="H279" s="121" t="str">
        <f>IF(A279="","",VLOOKUP(A279,M.OBRA1,2,FALSE))</f>
        <v>HH</v>
      </c>
      <c r="I279" s="104">
        <v>5.625</v>
      </c>
      <c r="J279" s="229">
        <f>IF(A279="","",VLOOKUP(A279,M.OBRA1,3,FALSE))</f>
        <v>6036</v>
      </c>
      <c r="K279" s="232">
        <f>IF(A279="","",I279*J279)</f>
        <v>33952.5</v>
      </c>
    </row>
    <row r="280" spans="1:11">
      <c r="A280" s="690" t="s">
        <v>180</v>
      </c>
      <c r="B280" s="691"/>
      <c r="C280" s="691"/>
      <c r="D280" s="691"/>
      <c r="E280" s="691"/>
      <c r="F280" s="691"/>
      <c r="G280" s="692"/>
      <c r="H280" s="103" t="str">
        <f>IF(A280="","",VLOOKUP(A280,M.OBRA1,2,FALSE))</f>
        <v>HH</v>
      </c>
      <c r="I280" s="131">
        <v>5.625</v>
      </c>
      <c r="J280" s="230">
        <f>IF(A280="","",VLOOKUP(A280,M.OBRA1,3,FALSE))</f>
        <v>4311</v>
      </c>
      <c r="K280" s="227">
        <f>IF(A280="","",I280*J280)</f>
        <v>24249.375</v>
      </c>
    </row>
    <row r="281" spans="1:11">
      <c r="A281" s="690"/>
      <c r="B281" s="691"/>
      <c r="C281" s="691"/>
      <c r="D281" s="691"/>
      <c r="E281" s="691"/>
      <c r="F281" s="691"/>
      <c r="G281" s="691"/>
      <c r="H281" s="103" t="str">
        <f>IF(A281="","",VLOOKUP(A281,M.OBRA1,2,FALSE))</f>
        <v/>
      </c>
      <c r="I281" s="131"/>
      <c r="J281" s="230" t="str">
        <f>IF(A281="","",VLOOKUP(A281,M.OBRA1,3,FALSE))</f>
        <v/>
      </c>
      <c r="K281" s="227" t="str">
        <f>IF(A281="","",I281*J281)</f>
        <v/>
      </c>
    </row>
    <row r="282" spans="1:11">
      <c r="A282" s="690"/>
      <c r="B282" s="691"/>
      <c r="C282" s="691"/>
      <c r="D282" s="691"/>
      <c r="E282" s="691"/>
      <c r="F282" s="691"/>
      <c r="G282" s="691"/>
      <c r="H282" s="103" t="str">
        <f t="shared" ref="H282:H288" si="49">IF(A282="","",VLOOKUP(A282,M.OBRA1,2,FALSE))</f>
        <v/>
      </c>
      <c r="I282" s="131"/>
      <c r="J282" s="230" t="str">
        <f t="shared" ref="J282:J288" si="50">IF(A282="","",VLOOKUP(A282,M.OBRA1,3,FALSE))</f>
        <v/>
      </c>
      <c r="K282" s="227" t="str">
        <f t="shared" ref="K282:K288" si="51">IF(A282="","",I282*J282)</f>
        <v/>
      </c>
    </row>
    <row r="283" spans="1:11">
      <c r="A283" s="690"/>
      <c r="B283" s="691"/>
      <c r="C283" s="691"/>
      <c r="D283" s="691"/>
      <c r="E283" s="691"/>
      <c r="F283" s="691"/>
      <c r="G283" s="691"/>
      <c r="H283" s="103" t="str">
        <f t="shared" si="49"/>
        <v/>
      </c>
      <c r="I283" s="131"/>
      <c r="J283" s="230" t="str">
        <f t="shared" si="50"/>
        <v/>
      </c>
      <c r="K283" s="227" t="str">
        <f t="shared" si="51"/>
        <v/>
      </c>
    </row>
    <row r="284" spans="1:11">
      <c r="A284" s="690"/>
      <c r="B284" s="691"/>
      <c r="C284" s="691"/>
      <c r="D284" s="691"/>
      <c r="E284" s="691"/>
      <c r="F284" s="691"/>
      <c r="G284" s="691"/>
      <c r="H284" s="103" t="str">
        <f t="shared" si="49"/>
        <v/>
      </c>
      <c r="I284" s="131"/>
      <c r="J284" s="230" t="str">
        <f t="shared" si="50"/>
        <v/>
      </c>
      <c r="K284" s="227" t="str">
        <f t="shared" si="51"/>
        <v/>
      </c>
    </row>
    <row r="285" spans="1:11">
      <c r="A285" s="690"/>
      <c r="B285" s="691"/>
      <c r="C285" s="691"/>
      <c r="D285" s="691"/>
      <c r="E285" s="691"/>
      <c r="F285" s="691"/>
      <c r="G285" s="691"/>
      <c r="H285" s="103" t="str">
        <f t="shared" si="49"/>
        <v/>
      </c>
      <c r="I285" s="131"/>
      <c r="J285" s="230" t="str">
        <f t="shared" si="50"/>
        <v/>
      </c>
      <c r="K285" s="227" t="str">
        <f t="shared" si="51"/>
        <v/>
      </c>
    </row>
    <row r="286" spans="1:11">
      <c r="A286" s="690"/>
      <c r="B286" s="691"/>
      <c r="C286" s="691"/>
      <c r="D286" s="691"/>
      <c r="E286" s="691"/>
      <c r="F286" s="691"/>
      <c r="G286" s="691"/>
      <c r="H286" s="103" t="str">
        <f t="shared" si="49"/>
        <v/>
      </c>
      <c r="I286" s="131"/>
      <c r="J286" s="230" t="str">
        <f t="shared" si="50"/>
        <v/>
      </c>
      <c r="K286" s="227" t="str">
        <f t="shared" si="51"/>
        <v/>
      </c>
    </row>
    <row r="287" spans="1:11">
      <c r="A287" s="690"/>
      <c r="B287" s="691"/>
      <c r="C287" s="691"/>
      <c r="D287" s="691"/>
      <c r="E287" s="691"/>
      <c r="F287" s="691"/>
      <c r="G287" s="691"/>
      <c r="H287" s="103" t="str">
        <f t="shared" si="49"/>
        <v/>
      </c>
      <c r="I287" s="131"/>
      <c r="J287" s="230" t="str">
        <f t="shared" si="50"/>
        <v/>
      </c>
      <c r="K287" s="227" t="str">
        <f t="shared" si="51"/>
        <v/>
      </c>
    </row>
    <row r="288" spans="1:11" ht="13.5" thickBot="1">
      <c r="A288" s="693"/>
      <c r="B288" s="694"/>
      <c r="C288" s="694"/>
      <c r="D288" s="694"/>
      <c r="E288" s="694"/>
      <c r="F288" s="694"/>
      <c r="G288" s="694"/>
      <c r="H288" s="124" t="str">
        <f t="shared" si="49"/>
        <v/>
      </c>
      <c r="I288" s="127"/>
      <c r="J288" s="231" t="str">
        <f t="shared" si="50"/>
        <v/>
      </c>
      <c r="K288" s="228" t="str">
        <f t="shared" si="51"/>
        <v/>
      </c>
    </row>
    <row r="289" spans="1:11" ht="13.5" thickBot="1">
      <c r="A289" s="141"/>
      <c r="B289" s="141"/>
      <c r="C289" s="141"/>
      <c r="D289" s="141"/>
      <c r="E289" s="132" t="s">
        <v>29</v>
      </c>
      <c r="F289" s="120"/>
      <c r="G289" s="120"/>
      <c r="H289" s="120"/>
      <c r="I289" s="120"/>
      <c r="J289" s="134"/>
      <c r="K289" s="155">
        <f>SUM(K279:K288)</f>
        <v>58201.875</v>
      </c>
    </row>
    <row r="290" spans="1:11" ht="13.5" thickBot="1">
      <c r="A290" s="141"/>
      <c r="B290" s="141"/>
      <c r="C290" s="141"/>
      <c r="D290" s="141"/>
      <c r="E290" s="132" t="s">
        <v>30</v>
      </c>
      <c r="F290" s="120"/>
      <c r="G290" s="120"/>
      <c r="H290" s="137"/>
      <c r="I290" s="137"/>
      <c r="J290" s="140"/>
      <c r="K290" s="135">
        <f>MROUND(K289,10)</f>
        <v>58200</v>
      </c>
    </row>
    <row r="291" spans="1:11" ht="13.5" thickBo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39"/>
      <c r="K291" s="156"/>
    </row>
    <row r="292" spans="1:11" ht="13.5" thickBot="1">
      <c r="A292" s="141"/>
      <c r="B292" s="141"/>
      <c r="C292" s="141"/>
      <c r="D292" s="141"/>
      <c r="E292" s="112" t="s">
        <v>31</v>
      </c>
      <c r="F292" s="157"/>
      <c r="G292" s="157"/>
      <c r="H292" s="157"/>
      <c r="I292" s="162"/>
      <c r="J292" s="612">
        <f>K245+K258+K274+K290</f>
        <v>540252</v>
      </c>
      <c r="K292" s="613"/>
    </row>
    <row r="293" spans="1:11" ht="13.5" thickBot="1">
      <c r="A293" s="141"/>
      <c r="B293" s="141"/>
      <c r="C293" s="141"/>
      <c r="D293" s="141"/>
      <c r="E293" s="112" t="s">
        <v>32</v>
      </c>
      <c r="F293" s="157"/>
      <c r="G293" s="157"/>
      <c r="H293" s="273" t="e">
        <f>SUM(Resumen!#REF!)</f>
        <v>#REF!</v>
      </c>
      <c r="I293" s="157"/>
      <c r="J293" s="1"/>
      <c r="K293" s="216" t="e">
        <f>J292*H293</f>
        <v>#REF!</v>
      </c>
    </row>
    <row r="294" spans="1:11" ht="13.5" thickBot="1">
      <c r="A294" s="159"/>
      <c r="B294" s="159"/>
      <c r="C294" s="159"/>
      <c r="D294" s="159"/>
      <c r="E294" s="160" t="s">
        <v>33</v>
      </c>
      <c r="F294" s="161"/>
      <c r="G294" s="161"/>
      <c r="H294" s="161"/>
      <c r="I294" s="161"/>
      <c r="J294" s="612" t="e">
        <f>K293+J292</f>
        <v>#REF!</v>
      </c>
      <c r="K294" s="613"/>
    </row>
    <row r="295" spans="1:11" ht="13.5" thickBot="1"/>
    <row r="296" spans="1:11" ht="18.75" thickBot="1">
      <c r="A296" s="630"/>
      <c r="B296" s="705"/>
      <c r="C296" s="706"/>
      <c r="D296" s="715" t="s">
        <v>0</v>
      </c>
      <c r="E296" s="716"/>
      <c r="F296" s="716"/>
      <c r="G296" s="716"/>
      <c r="H296" s="716"/>
      <c r="I296" s="716"/>
      <c r="J296" s="716"/>
      <c r="K296" s="717"/>
    </row>
    <row r="297" spans="1:11" ht="13.5" thickBot="1">
      <c r="A297" s="707"/>
      <c r="B297" s="708"/>
      <c r="C297" s="709"/>
      <c r="D297" s="213"/>
      <c r="E297" s="214"/>
      <c r="F297" s="214"/>
      <c r="G297" s="214"/>
      <c r="H297" s="214"/>
      <c r="I297" s="214"/>
      <c r="J297" s="214"/>
      <c r="K297" s="215"/>
    </row>
    <row r="298" spans="1:11" ht="15" thickBot="1">
      <c r="A298" s="707"/>
      <c r="B298" s="708"/>
      <c r="C298" s="709"/>
      <c r="D298" s="641" t="str">
        <f>'APU''s'!D3:J3</f>
        <v>MUNICIPIO DE RIONEGRO</v>
      </c>
      <c r="E298" s="642"/>
      <c r="F298" s="642"/>
      <c r="G298" s="642"/>
      <c r="H298" s="642"/>
      <c r="I298" s="642"/>
      <c r="J298" s="643"/>
      <c r="K298" s="108" t="s">
        <v>1</v>
      </c>
    </row>
    <row r="299" spans="1:11" ht="13.5" thickBot="1">
      <c r="A299" s="710"/>
      <c r="B299" s="711"/>
      <c r="C299" s="712"/>
      <c r="D299" s="644" t="str">
        <f>'APU''s'!D4:J4</f>
        <v xml:space="preserve">REPOSICION SISTEMA DE ACUEDUCTO  CORREGIMIENTO LLANO DE PALMAS
</v>
      </c>
      <c r="E299" s="645"/>
      <c r="F299" s="645"/>
      <c r="G299" s="645"/>
      <c r="H299" s="645"/>
      <c r="I299" s="645"/>
      <c r="J299" s="646"/>
      <c r="K299" s="439">
        <f>Resumen!C8</f>
        <v>2013</v>
      </c>
    </row>
    <row r="300" spans="1:11" ht="13.5" thickBot="1">
      <c r="A300" s="647"/>
      <c r="B300" s="626"/>
      <c r="C300" s="624"/>
      <c r="D300" s="713"/>
      <c r="E300" s="713"/>
      <c r="F300" s="713"/>
      <c r="G300" s="714"/>
      <c r="H300" s="647"/>
      <c r="I300" s="626"/>
      <c r="J300" s="110"/>
      <c r="K300" s="111" t="s">
        <v>3</v>
      </c>
    </row>
    <row r="301" spans="1:11" ht="13.5" thickBot="1">
      <c r="A301" s="112" t="s">
        <v>4</v>
      </c>
      <c r="B301" s="793">
        <v>2.2000000000000002</v>
      </c>
      <c r="C301" s="794"/>
      <c r="D301" s="112" t="s">
        <v>5</v>
      </c>
      <c r="E301" s="114"/>
      <c r="F301" s="115" t="s">
        <v>118</v>
      </c>
      <c r="G301" s="114"/>
      <c r="H301" s="114"/>
      <c r="I301" s="114"/>
      <c r="J301" s="116"/>
      <c r="K301" s="180" t="str">
        <f>UPPER(VLOOKUP(B301,APUS,3,FALSE))</f>
        <v>M3</v>
      </c>
    </row>
    <row r="302" spans="1:11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</row>
    <row r="303" spans="1:11" ht="13.5" thickBot="1">
      <c r="A303" s="118" t="s">
        <v>7</v>
      </c>
      <c r="B303" s="119"/>
      <c r="C303" s="119"/>
      <c r="D303" s="119"/>
      <c r="E303" s="119"/>
      <c r="F303" s="119"/>
      <c r="G303" s="119"/>
      <c r="H303" s="120"/>
      <c r="I303" s="120"/>
      <c r="J303" s="120"/>
      <c r="K303" s="120"/>
    </row>
    <row r="304" spans="1:11">
      <c r="A304" s="598" t="s">
        <v>10</v>
      </c>
      <c r="B304" s="599"/>
      <c r="C304" s="599"/>
      <c r="D304" s="599"/>
      <c r="E304" s="599"/>
      <c r="F304" s="599"/>
      <c r="G304" s="600"/>
      <c r="H304" s="599" t="s">
        <v>11</v>
      </c>
      <c r="I304" s="604" t="s">
        <v>12</v>
      </c>
      <c r="J304" s="599" t="s">
        <v>13</v>
      </c>
      <c r="K304" s="604" t="s">
        <v>14</v>
      </c>
    </row>
    <row r="305" spans="1:11" ht="13.5" thickBot="1">
      <c r="A305" s="601"/>
      <c r="B305" s="602"/>
      <c r="C305" s="602"/>
      <c r="D305" s="602"/>
      <c r="E305" s="602"/>
      <c r="F305" s="602"/>
      <c r="G305" s="603"/>
      <c r="H305" s="602"/>
      <c r="I305" s="605"/>
      <c r="J305" s="602"/>
      <c r="K305" s="605"/>
    </row>
    <row r="306" spans="1:11">
      <c r="A306" s="696" t="s">
        <v>104</v>
      </c>
      <c r="B306" s="697"/>
      <c r="C306" s="697"/>
      <c r="D306" s="697"/>
      <c r="E306" s="697"/>
      <c r="F306" s="697"/>
      <c r="G306" s="698"/>
      <c r="H306" s="103" t="str">
        <f t="shared" ref="H306:H315" si="52">IF(A306="","",VLOOKUP(A306,MATERIALES1,2,FALSE))</f>
        <v>KG</v>
      </c>
      <c r="I306" s="104">
        <v>364</v>
      </c>
      <c r="J306" s="217">
        <f t="shared" ref="J306:J315" si="53">IF(A306="","",VLOOKUP(A306,MATERIALES1,3,FALSE))</f>
        <v>586</v>
      </c>
      <c r="K306" s="129">
        <f>IF(A306="","",I306*J306)</f>
        <v>213304</v>
      </c>
    </row>
    <row r="307" spans="1:11">
      <c r="A307" s="699" t="s">
        <v>100</v>
      </c>
      <c r="B307" s="700"/>
      <c r="C307" s="700"/>
      <c r="D307" s="700"/>
      <c r="E307" s="700"/>
      <c r="F307" s="700"/>
      <c r="G307" s="701"/>
      <c r="H307" s="131" t="str">
        <f t="shared" si="52"/>
        <v>M3</v>
      </c>
      <c r="I307" s="264">
        <v>1.1599999999999999</v>
      </c>
      <c r="J307" s="218">
        <f t="shared" si="53"/>
        <v>68000</v>
      </c>
      <c r="K307" s="129">
        <f t="shared" ref="K307:K315" si="54">IF(A307="","",I307*J307)</f>
        <v>78880</v>
      </c>
    </row>
    <row r="308" spans="1:11">
      <c r="A308" s="699" t="s">
        <v>95</v>
      </c>
      <c r="B308" s="700"/>
      <c r="C308" s="700"/>
      <c r="D308" s="700"/>
      <c r="E308" s="700"/>
      <c r="F308" s="700"/>
      <c r="G308" s="701"/>
      <c r="H308" s="131" t="str">
        <f t="shared" si="52"/>
        <v>LTR</v>
      </c>
      <c r="I308" s="131">
        <v>220</v>
      </c>
      <c r="J308" s="218">
        <f t="shared" si="53"/>
        <v>12</v>
      </c>
      <c r="K308" s="129">
        <f t="shared" si="54"/>
        <v>2640</v>
      </c>
    </row>
    <row r="309" spans="1:11">
      <c r="A309" s="699"/>
      <c r="B309" s="700"/>
      <c r="C309" s="700"/>
      <c r="D309" s="700"/>
      <c r="E309" s="700"/>
      <c r="F309" s="700"/>
      <c r="G309" s="701"/>
      <c r="H309" s="131" t="str">
        <f t="shared" si="52"/>
        <v/>
      </c>
      <c r="I309" s="131"/>
      <c r="J309" s="218" t="str">
        <f t="shared" si="53"/>
        <v/>
      </c>
      <c r="K309" s="129" t="str">
        <f t="shared" si="54"/>
        <v/>
      </c>
    </row>
    <row r="310" spans="1:11">
      <c r="A310" s="699"/>
      <c r="B310" s="700"/>
      <c r="C310" s="700"/>
      <c r="D310" s="700"/>
      <c r="E310" s="700"/>
      <c r="F310" s="700"/>
      <c r="G310" s="701"/>
      <c r="H310" s="131" t="str">
        <f t="shared" si="52"/>
        <v/>
      </c>
      <c r="I310" s="131"/>
      <c r="J310" s="218" t="str">
        <f t="shared" si="53"/>
        <v/>
      </c>
      <c r="K310" s="129" t="str">
        <f t="shared" si="54"/>
        <v/>
      </c>
    </row>
    <row r="311" spans="1:11">
      <c r="A311" s="699"/>
      <c r="B311" s="700"/>
      <c r="C311" s="700"/>
      <c r="D311" s="700"/>
      <c r="E311" s="700"/>
      <c r="F311" s="700"/>
      <c r="G311" s="701"/>
      <c r="H311" s="131" t="str">
        <f t="shared" si="52"/>
        <v/>
      </c>
      <c r="I311" s="131"/>
      <c r="J311" s="218" t="str">
        <f t="shared" si="53"/>
        <v/>
      </c>
      <c r="K311" s="129" t="str">
        <f t="shared" si="54"/>
        <v/>
      </c>
    </row>
    <row r="312" spans="1:11">
      <c r="A312" s="699"/>
      <c r="B312" s="700"/>
      <c r="C312" s="700"/>
      <c r="D312" s="700"/>
      <c r="E312" s="700"/>
      <c r="F312" s="700"/>
      <c r="G312" s="701"/>
      <c r="H312" s="131" t="str">
        <f t="shared" si="52"/>
        <v/>
      </c>
      <c r="I312" s="131"/>
      <c r="J312" s="218" t="str">
        <f t="shared" si="53"/>
        <v/>
      </c>
      <c r="K312" s="129" t="str">
        <f t="shared" si="54"/>
        <v/>
      </c>
    </row>
    <row r="313" spans="1:11">
      <c r="A313" s="699"/>
      <c r="B313" s="700"/>
      <c r="C313" s="700"/>
      <c r="D313" s="700"/>
      <c r="E313" s="700"/>
      <c r="F313" s="700"/>
      <c r="G313" s="701"/>
      <c r="H313" s="131" t="str">
        <f t="shared" si="52"/>
        <v/>
      </c>
      <c r="I313" s="131"/>
      <c r="J313" s="218" t="str">
        <f t="shared" si="53"/>
        <v/>
      </c>
      <c r="K313" s="129" t="str">
        <f t="shared" si="54"/>
        <v/>
      </c>
    </row>
    <row r="314" spans="1:11">
      <c r="A314" s="699"/>
      <c r="B314" s="700"/>
      <c r="C314" s="700"/>
      <c r="D314" s="700"/>
      <c r="E314" s="700"/>
      <c r="F314" s="700"/>
      <c r="G314" s="701"/>
      <c r="H314" s="131" t="str">
        <f t="shared" si="52"/>
        <v/>
      </c>
      <c r="I314" s="131"/>
      <c r="J314" s="218" t="str">
        <f t="shared" si="53"/>
        <v/>
      </c>
      <c r="K314" s="129" t="str">
        <f t="shared" si="54"/>
        <v/>
      </c>
    </row>
    <row r="315" spans="1:11" ht="13.5" thickBot="1">
      <c r="A315" s="702"/>
      <c r="B315" s="703"/>
      <c r="C315" s="703"/>
      <c r="D315" s="703"/>
      <c r="E315" s="703"/>
      <c r="F315" s="703"/>
      <c r="G315" s="704"/>
      <c r="H315" s="127" t="str">
        <f t="shared" si="52"/>
        <v/>
      </c>
      <c r="I315" s="127"/>
      <c r="J315" s="219" t="str">
        <f t="shared" si="53"/>
        <v/>
      </c>
      <c r="K315" s="129" t="str">
        <f t="shared" si="54"/>
        <v/>
      </c>
    </row>
    <row r="316" spans="1:11" ht="13.5" thickBot="1">
      <c r="A316" s="119"/>
      <c r="B316" s="119"/>
      <c r="C316" s="119"/>
      <c r="D316" s="119"/>
      <c r="E316" s="130" t="s">
        <v>19</v>
      </c>
      <c r="F316" s="119"/>
      <c r="G316" s="119"/>
      <c r="H316" s="120"/>
      <c r="I316" s="120"/>
      <c r="J316" s="134"/>
      <c r="K316" s="135">
        <f>SUM(K306:K315)</f>
        <v>294824</v>
      </c>
    </row>
    <row r="317" spans="1:11" ht="13.5" thickBot="1">
      <c r="A317" s="119"/>
      <c r="B317" s="119"/>
      <c r="C317" s="119"/>
      <c r="D317" s="119"/>
      <c r="E317" s="136" t="s">
        <v>20</v>
      </c>
      <c r="F317" s="137"/>
      <c r="G317" s="137"/>
      <c r="H317" s="137"/>
      <c r="I317" s="138">
        <v>0.05</v>
      </c>
      <c r="J317" s="139"/>
      <c r="K317" s="135">
        <f>K316*I317</f>
        <v>14741.2</v>
      </c>
    </row>
    <row r="318" spans="1:11" ht="13.5" thickBot="1">
      <c r="A318" s="119"/>
      <c r="B318" s="119"/>
      <c r="C318" s="119"/>
      <c r="D318" s="119"/>
      <c r="E318" s="132" t="s">
        <v>21</v>
      </c>
      <c r="F318" s="120"/>
      <c r="G318" s="120"/>
      <c r="H318" s="137"/>
      <c r="I318" s="137"/>
      <c r="J318" s="140"/>
      <c r="K318" s="135">
        <f>K317+K316</f>
        <v>309565.2</v>
      </c>
    </row>
    <row r="319" spans="1:11" ht="13.5" thickBot="1">
      <c r="A319" s="119"/>
      <c r="B319" s="119"/>
      <c r="C319" s="119"/>
      <c r="D319" s="119"/>
      <c r="E319" s="132" t="s">
        <v>22</v>
      </c>
      <c r="F319" s="120"/>
      <c r="G319" s="120"/>
      <c r="H319" s="137"/>
      <c r="I319" s="137"/>
      <c r="J319" s="140"/>
      <c r="K319" s="135">
        <f>MROUND(K318,2)</f>
        <v>309566</v>
      </c>
    </row>
    <row r="320" spans="1:11">
      <c r="A320" s="119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</row>
    <row r="321" spans="1:11" ht="13.5" thickBot="1">
      <c r="A321" s="142" t="s">
        <v>369</v>
      </c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</row>
    <row r="322" spans="1:11">
      <c r="A322" s="598" t="s">
        <v>10</v>
      </c>
      <c r="B322" s="599"/>
      <c r="C322" s="599"/>
      <c r="D322" s="599"/>
      <c r="E322" s="599"/>
      <c r="F322" s="599"/>
      <c r="G322" s="600"/>
      <c r="H322" s="599" t="s">
        <v>11</v>
      </c>
      <c r="I322" s="604" t="s">
        <v>12</v>
      </c>
      <c r="J322" s="599" t="s">
        <v>13</v>
      </c>
      <c r="K322" s="604" t="s">
        <v>14</v>
      </c>
    </row>
    <row r="323" spans="1:11" ht="13.5" thickBot="1">
      <c r="A323" s="601"/>
      <c r="B323" s="602"/>
      <c r="C323" s="602"/>
      <c r="D323" s="602"/>
      <c r="E323" s="602"/>
      <c r="F323" s="602"/>
      <c r="G323" s="603"/>
      <c r="H323" s="602"/>
      <c r="I323" s="605"/>
      <c r="J323" s="602"/>
      <c r="K323" s="605"/>
    </row>
    <row r="324" spans="1:11">
      <c r="A324" s="648" t="s">
        <v>80</v>
      </c>
      <c r="B324" s="649"/>
      <c r="C324" s="649"/>
      <c r="D324" s="649"/>
      <c r="E324" s="649"/>
      <c r="F324" s="649"/>
      <c r="G324" s="650"/>
      <c r="H324" s="103" t="str">
        <f>IF(A324="","",VLOOKUP(A324,EQUIPOS1,2,FALSE))</f>
        <v>DIA</v>
      </c>
      <c r="I324" s="104">
        <v>4</v>
      </c>
      <c r="J324" s="217">
        <f t="shared" ref="J324:J330" si="55">IF(A324="","",VLOOKUP(A324,EQUIPOS1,3,FALSE))</f>
        <v>2500</v>
      </c>
      <c r="K324" s="129">
        <f>IF(A324="","",I324*J324)</f>
        <v>10000</v>
      </c>
    </row>
    <row r="325" spans="1:11">
      <c r="A325" s="690" t="s">
        <v>235</v>
      </c>
      <c r="B325" s="691"/>
      <c r="C325" s="691"/>
      <c r="D325" s="691"/>
      <c r="E325" s="691"/>
      <c r="F325" s="691"/>
      <c r="G325" s="692"/>
      <c r="H325" s="103" t="str">
        <f t="shared" ref="H325:H330" si="56">IF(A325="","",VLOOKUP(A325,EQUIPOS1,2,FALSE))</f>
        <v>DIA</v>
      </c>
      <c r="I325" s="264">
        <v>2.0714000000000001</v>
      </c>
      <c r="J325" s="217">
        <f t="shared" si="55"/>
        <v>54000</v>
      </c>
      <c r="K325" s="129">
        <f t="shared" ref="K325:K330" si="57">IF(A325="","",I325*J325)</f>
        <v>111855.6</v>
      </c>
    </row>
    <row r="326" spans="1:11">
      <c r="A326" s="690"/>
      <c r="B326" s="691"/>
      <c r="C326" s="691"/>
      <c r="D326" s="691"/>
      <c r="E326" s="691"/>
      <c r="F326" s="691"/>
      <c r="G326" s="692"/>
      <c r="H326" s="103" t="str">
        <f t="shared" si="56"/>
        <v/>
      </c>
      <c r="I326" s="131"/>
      <c r="J326" s="217" t="str">
        <f t="shared" si="55"/>
        <v/>
      </c>
      <c r="K326" s="129" t="str">
        <f t="shared" si="57"/>
        <v/>
      </c>
    </row>
    <row r="327" spans="1:11">
      <c r="A327" s="690"/>
      <c r="B327" s="691"/>
      <c r="C327" s="691"/>
      <c r="D327" s="691"/>
      <c r="E327" s="691"/>
      <c r="F327" s="691"/>
      <c r="G327" s="692"/>
      <c r="H327" s="103" t="str">
        <f t="shared" si="56"/>
        <v/>
      </c>
      <c r="I327" s="131"/>
      <c r="J327" s="217" t="str">
        <f t="shared" si="55"/>
        <v/>
      </c>
      <c r="K327" s="129" t="str">
        <f t="shared" si="57"/>
        <v/>
      </c>
    </row>
    <row r="328" spans="1:11">
      <c r="A328" s="690"/>
      <c r="B328" s="691"/>
      <c r="C328" s="691"/>
      <c r="D328" s="691"/>
      <c r="E328" s="691"/>
      <c r="F328" s="691"/>
      <c r="G328" s="692"/>
      <c r="H328" s="103" t="str">
        <f t="shared" si="56"/>
        <v/>
      </c>
      <c r="I328" s="131"/>
      <c r="J328" s="217" t="str">
        <f t="shared" si="55"/>
        <v/>
      </c>
      <c r="K328" s="129" t="str">
        <f t="shared" si="57"/>
        <v/>
      </c>
    </row>
    <row r="329" spans="1:11">
      <c r="A329" s="690"/>
      <c r="B329" s="691"/>
      <c r="C329" s="691"/>
      <c r="D329" s="691"/>
      <c r="E329" s="691"/>
      <c r="F329" s="691"/>
      <c r="G329" s="692"/>
      <c r="H329" s="103" t="str">
        <f t="shared" si="56"/>
        <v/>
      </c>
      <c r="I329" s="131"/>
      <c r="J329" s="217" t="str">
        <f t="shared" si="55"/>
        <v/>
      </c>
      <c r="K329" s="129" t="str">
        <f t="shared" si="57"/>
        <v/>
      </c>
    </row>
    <row r="330" spans="1:11" ht="13.5" thickBot="1">
      <c r="A330" s="693"/>
      <c r="B330" s="694"/>
      <c r="C330" s="694"/>
      <c r="D330" s="694"/>
      <c r="E330" s="694"/>
      <c r="F330" s="694"/>
      <c r="G330" s="695"/>
      <c r="H330" s="103" t="str">
        <f t="shared" si="56"/>
        <v/>
      </c>
      <c r="I330" s="131"/>
      <c r="J330" s="217" t="str">
        <f t="shared" si="55"/>
        <v/>
      </c>
      <c r="K330" s="129" t="str">
        <f t="shared" si="57"/>
        <v/>
      </c>
    </row>
    <row r="331" spans="1:11" ht="13.5" thickBot="1">
      <c r="A331" s="141"/>
      <c r="B331" s="141"/>
      <c r="C331" s="141"/>
      <c r="D331" s="141"/>
      <c r="E331" s="132" t="s">
        <v>19</v>
      </c>
      <c r="F331" s="120"/>
      <c r="G331" s="137"/>
      <c r="H331" s="137"/>
      <c r="I331" s="137"/>
      <c r="J331" s="147"/>
      <c r="K331" s="135">
        <f>SUM(K324:K330)</f>
        <v>121855.6</v>
      </c>
    </row>
    <row r="332" spans="1:11" ht="13.5" thickBot="1">
      <c r="A332" s="119"/>
      <c r="B332" s="119"/>
      <c r="C332" s="119"/>
      <c r="D332" s="119"/>
      <c r="E332" s="132" t="s">
        <v>370</v>
      </c>
      <c r="F332" s="120"/>
      <c r="G332" s="120"/>
      <c r="H332" s="120"/>
      <c r="I332" s="120"/>
      <c r="J332" s="134"/>
      <c r="K332" s="135">
        <f>MROUND(K331,2)</f>
        <v>121856</v>
      </c>
    </row>
    <row r="333" spans="1:11">
      <c r="A333" s="141"/>
      <c r="B333" s="141"/>
      <c r="C333" s="141"/>
      <c r="D333" s="141"/>
      <c r="E333" s="119"/>
      <c r="F333" s="119"/>
      <c r="G333" s="119"/>
      <c r="H333" s="119"/>
      <c r="I333" s="119"/>
      <c r="J333" s="148"/>
      <c r="K333" s="149"/>
    </row>
    <row r="334" spans="1:11" ht="13.5" thickBot="1">
      <c r="A334" s="142" t="s">
        <v>371</v>
      </c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</row>
    <row r="335" spans="1:11">
      <c r="A335" s="598" t="s">
        <v>10</v>
      </c>
      <c r="B335" s="599"/>
      <c r="C335" s="599"/>
      <c r="D335" s="599"/>
      <c r="E335" s="599"/>
      <c r="F335" s="600"/>
      <c r="G335" s="687" t="s">
        <v>372</v>
      </c>
      <c r="H335" s="604" t="s">
        <v>373</v>
      </c>
      <c r="I335" s="604" t="s">
        <v>374</v>
      </c>
      <c r="J335" s="604" t="s">
        <v>28</v>
      </c>
      <c r="K335" s="604" t="s">
        <v>13</v>
      </c>
    </row>
    <row r="336" spans="1:11" ht="13.5" thickBot="1">
      <c r="A336" s="601"/>
      <c r="B336" s="602"/>
      <c r="C336" s="602"/>
      <c r="D336" s="602"/>
      <c r="E336" s="602"/>
      <c r="F336" s="603"/>
      <c r="G336" s="688"/>
      <c r="H336" s="605"/>
      <c r="I336" s="605"/>
      <c r="J336" s="605"/>
      <c r="K336" s="605"/>
    </row>
    <row r="337" spans="1:11">
      <c r="A337" s="648"/>
      <c r="B337" s="649"/>
      <c r="C337" s="649"/>
      <c r="D337" s="649"/>
      <c r="E337" s="649"/>
      <c r="F337" s="650"/>
      <c r="G337" s="222"/>
      <c r="H337" s="221"/>
      <c r="I337" s="220"/>
      <c r="J337" s="217"/>
      <c r="K337" s="225"/>
    </row>
    <row r="338" spans="1:11">
      <c r="A338" s="690"/>
      <c r="B338" s="691"/>
      <c r="C338" s="691"/>
      <c r="D338" s="691"/>
      <c r="E338" s="691"/>
      <c r="F338" s="692"/>
      <c r="G338" s="223"/>
      <c r="H338" s="221" t="str">
        <f t="shared" ref="H338:H346" si="58">IF(A338="","",VLOOKUP(A338,TRANSPORTE1,2,FALSE))</f>
        <v/>
      </c>
      <c r="I338" s="220" t="str">
        <f t="shared" ref="I338:I346" si="59">IF(A338="","",H338*G338)</f>
        <v/>
      </c>
      <c r="J338" s="217" t="str">
        <f t="shared" ref="J338:J346" si="60">IF(A338="","",VLOOKUP(A338,TRANSPORTE1,3,FALSE))</f>
        <v/>
      </c>
      <c r="K338" s="225" t="str">
        <f t="shared" ref="K338:K346" si="61">IF(A338="","",I338*J338)</f>
        <v/>
      </c>
    </row>
    <row r="339" spans="1:11">
      <c r="A339" s="620"/>
      <c r="B339" s="689"/>
      <c r="C339" s="689"/>
      <c r="D339" s="689"/>
      <c r="E339" s="689"/>
      <c r="F339" s="621"/>
      <c r="G339" s="223"/>
      <c r="H339" s="221" t="str">
        <f t="shared" si="58"/>
        <v/>
      </c>
      <c r="I339" s="220" t="str">
        <f t="shared" si="59"/>
        <v/>
      </c>
      <c r="J339" s="217" t="str">
        <f t="shared" si="60"/>
        <v/>
      </c>
      <c r="K339" s="225" t="str">
        <f t="shared" si="61"/>
        <v/>
      </c>
    </row>
    <row r="340" spans="1:11">
      <c r="A340" s="620"/>
      <c r="B340" s="689"/>
      <c r="C340" s="689"/>
      <c r="D340" s="689"/>
      <c r="E340" s="689"/>
      <c r="F340" s="621"/>
      <c r="G340" s="223"/>
      <c r="H340" s="221" t="str">
        <f t="shared" si="58"/>
        <v/>
      </c>
      <c r="I340" s="220" t="str">
        <f t="shared" si="59"/>
        <v/>
      </c>
      <c r="J340" s="217" t="str">
        <f t="shared" si="60"/>
        <v/>
      </c>
      <c r="K340" s="225" t="str">
        <f t="shared" si="61"/>
        <v/>
      </c>
    </row>
    <row r="341" spans="1:11">
      <c r="A341" s="620"/>
      <c r="B341" s="689"/>
      <c r="C341" s="689"/>
      <c r="D341" s="689"/>
      <c r="E341" s="689"/>
      <c r="F341" s="621"/>
      <c r="G341" s="223"/>
      <c r="H341" s="221" t="str">
        <f t="shared" si="58"/>
        <v/>
      </c>
      <c r="I341" s="220" t="str">
        <f t="shared" si="59"/>
        <v/>
      </c>
      <c r="J341" s="217" t="str">
        <f t="shared" si="60"/>
        <v/>
      </c>
      <c r="K341" s="225" t="str">
        <f t="shared" si="61"/>
        <v/>
      </c>
    </row>
    <row r="342" spans="1:11">
      <c r="A342" s="620"/>
      <c r="B342" s="689"/>
      <c r="C342" s="689"/>
      <c r="D342" s="689"/>
      <c r="E342" s="689"/>
      <c r="F342" s="621"/>
      <c r="G342" s="223"/>
      <c r="H342" s="221" t="str">
        <f t="shared" si="58"/>
        <v/>
      </c>
      <c r="I342" s="220" t="str">
        <f t="shared" si="59"/>
        <v/>
      </c>
      <c r="J342" s="217" t="str">
        <f t="shared" si="60"/>
        <v/>
      </c>
      <c r="K342" s="225" t="str">
        <f t="shared" si="61"/>
        <v/>
      </c>
    </row>
    <row r="343" spans="1:11">
      <c r="A343" s="620"/>
      <c r="B343" s="689"/>
      <c r="C343" s="689"/>
      <c r="D343" s="689"/>
      <c r="E343" s="689"/>
      <c r="F343" s="621"/>
      <c r="G343" s="223"/>
      <c r="H343" s="221" t="str">
        <f t="shared" si="58"/>
        <v/>
      </c>
      <c r="I343" s="220" t="str">
        <f t="shared" si="59"/>
        <v/>
      </c>
      <c r="J343" s="217" t="str">
        <f t="shared" si="60"/>
        <v/>
      </c>
      <c r="K343" s="225" t="str">
        <f t="shared" si="61"/>
        <v/>
      </c>
    </row>
    <row r="344" spans="1:11">
      <c r="A344" s="620"/>
      <c r="B344" s="689"/>
      <c r="C344" s="689"/>
      <c r="D344" s="689"/>
      <c r="E344" s="689"/>
      <c r="F344" s="621"/>
      <c r="G344" s="223"/>
      <c r="H344" s="221" t="str">
        <f t="shared" si="58"/>
        <v/>
      </c>
      <c r="I344" s="220" t="str">
        <f t="shared" si="59"/>
        <v/>
      </c>
      <c r="J344" s="217" t="str">
        <f t="shared" si="60"/>
        <v/>
      </c>
      <c r="K344" s="225" t="str">
        <f t="shared" si="61"/>
        <v/>
      </c>
    </row>
    <row r="345" spans="1:11">
      <c r="A345" s="620"/>
      <c r="B345" s="689"/>
      <c r="C345" s="689"/>
      <c r="D345" s="689"/>
      <c r="E345" s="689"/>
      <c r="F345" s="621"/>
      <c r="G345" s="223"/>
      <c r="H345" s="221" t="str">
        <f t="shared" si="58"/>
        <v/>
      </c>
      <c r="I345" s="220" t="str">
        <f t="shared" si="59"/>
        <v/>
      </c>
      <c r="J345" s="217" t="str">
        <f t="shared" si="60"/>
        <v/>
      </c>
      <c r="K345" s="225" t="str">
        <f t="shared" si="61"/>
        <v/>
      </c>
    </row>
    <row r="346" spans="1:11" ht="13.5" thickBot="1">
      <c r="A346" s="601"/>
      <c r="B346" s="602"/>
      <c r="C346" s="602"/>
      <c r="D346" s="602"/>
      <c r="E346" s="602"/>
      <c r="F346" s="603"/>
      <c r="G346" s="224"/>
      <c r="H346" s="221" t="str">
        <f t="shared" si="58"/>
        <v/>
      </c>
      <c r="I346" s="220" t="str">
        <f t="shared" si="59"/>
        <v/>
      </c>
      <c r="J346" s="217" t="str">
        <f t="shared" si="60"/>
        <v/>
      </c>
      <c r="K346" s="225" t="str">
        <f t="shared" si="61"/>
        <v/>
      </c>
    </row>
    <row r="347" spans="1:11" ht="13.5" thickBot="1">
      <c r="A347" s="141"/>
      <c r="B347" s="141"/>
      <c r="C347" s="141"/>
      <c r="D347" s="141"/>
      <c r="E347" s="132" t="s">
        <v>375</v>
      </c>
      <c r="F347" s="120"/>
      <c r="G347" s="120"/>
      <c r="H347" s="137"/>
      <c r="I347" s="137"/>
      <c r="J347" s="140"/>
      <c r="K347" s="135">
        <f>SUM(K337:K346)</f>
        <v>0</v>
      </c>
    </row>
    <row r="348" spans="1:11" ht="13.5" thickBot="1">
      <c r="A348" s="141"/>
      <c r="B348" s="141"/>
      <c r="C348" s="141"/>
      <c r="D348" s="141"/>
      <c r="E348" s="132" t="s">
        <v>376</v>
      </c>
      <c r="F348" s="120"/>
      <c r="G348" s="120"/>
      <c r="H348" s="137"/>
      <c r="I348" s="137"/>
      <c r="J348" s="140"/>
      <c r="K348" s="135">
        <f>MROUND(K347,10)</f>
        <v>0</v>
      </c>
    </row>
    <row r="349" spans="1:11">
      <c r="A349" s="141"/>
      <c r="B349" s="141"/>
      <c r="C349" s="141"/>
      <c r="D349" s="141"/>
      <c r="E349" s="119"/>
      <c r="F349" s="119"/>
      <c r="G349" s="119"/>
      <c r="H349" s="119"/>
      <c r="I349" s="119"/>
      <c r="J349" s="119"/>
      <c r="K349" s="119"/>
    </row>
    <row r="350" spans="1:11" ht="13.5" thickBot="1">
      <c r="A350" s="142" t="s">
        <v>26</v>
      </c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</row>
    <row r="351" spans="1:11">
      <c r="A351" s="598" t="s">
        <v>10</v>
      </c>
      <c r="B351" s="599"/>
      <c r="C351" s="599"/>
      <c r="D351" s="599"/>
      <c r="E351" s="599"/>
      <c r="F351" s="599"/>
      <c r="G351" s="600"/>
      <c r="H351" s="599" t="s">
        <v>11</v>
      </c>
      <c r="I351" s="604" t="s">
        <v>27</v>
      </c>
      <c r="J351" s="599" t="s">
        <v>28</v>
      </c>
      <c r="K351" s="604" t="s">
        <v>14</v>
      </c>
    </row>
    <row r="352" spans="1:11" ht="13.5" thickBot="1">
      <c r="A352" s="620"/>
      <c r="B352" s="689"/>
      <c r="C352" s="689"/>
      <c r="D352" s="689"/>
      <c r="E352" s="689"/>
      <c r="F352" s="689"/>
      <c r="G352" s="621"/>
      <c r="H352" s="689"/>
      <c r="I352" s="792"/>
      <c r="J352" s="689"/>
      <c r="K352" s="792"/>
    </row>
    <row r="353" spans="1:11">
      <c r="A353" s="648" t="s">
        <v>188</v>
      </c>
      <c r="B353" s="649"/>
      <c r="C353" s="649"/>
      <c r="D353" s="649"/>
      <c r="E353" s="649"/>
      <c r="F353" s="649"/>
      <c r="G353" s="650"/>
      <c r="H353" s="121" t="str">
        <f>IF(A353="","",VLOOKUP(A353,M.OBRA1,2,FALSE))</f>
        <v>HH</v>
      </c>
      <c r="I353" s="104">
        <v>5.625</v>
      </c>
      <c r="J353" s="229">
        <f>IF(A353="","",VLOOKUP(A353,M.OBRA1,3,FALSE))</f>
        <v>6036</v>
      </c>
      <c r="K353" s="232">
        <f>IF(A353="","",I353*J353)</f>
        <v>33952.5</v>
      </c>
    </row>
    <row r="354" spans="1:11">
      <c r="A354" s="690" t="s">
        <v>180</v>
      </c>
      <c r="B354" s="691"/>
      <c r="C354" s="691"/>
      <c r="D354" s="691"/>
      <c r="E354" s="691"/>
      <c r="F354" s="691"/>
      <c r="G354" s="692"/>
      <c r="H354" s="103" t="str">
        <f>IF(A354="","",VLOOKUP(A354,M.OBRA1,2,FALSE))</f>
        <v>HH</v>
      </c>
      <c r="I354" s="131">
        <v>5.625</v>
      </c>
      <c r="J354" s="230">
        <f>IF(A354="","",VLOOKUP(A354,M.OBRA1,3,FALSE))</f>
        <v>4311</v>
      </c>
      <c r="K354" s="227">
        <f>IF(A354="","",I354*J354)</f>
        <v>24249.375</v>
      </c>
    </row>
    <row r="355" spans="1:11">
      <c r="A355" s="690"/>
      <c r="B355" s="691"/>
      <c r="C355" s="691"/>
      <c r="D355" s="691"/>
      <c r="E355" s="691"/>
      <c r="F355" s="691"/>
      <c r="G355" s="691"/>
      <c r="H355" s="103" t="str">
        <f>IF(A355="","",VLOOKUP(A355,M.OBRA1,2,FALSE))</f>
        <v/>
      </c>
      <c r="I355" s="131"/>
      <c r="J355" s="230" t="str">
        <f>IF(A355="","",VLOOKUP(A355,M.OBRA1,3,FALSE))</f>
        <v/>
      </c>
      <c r="K355" s="227" t="str">
        <f>IF(A355="","",I355*J355)</f>
        <v/>
      </c>
    </row>
    <row r="356" spans="1:11">
      <c r="A356" s="690"/>
      <c r="B356" s="691"/>
      <c r="C356" s="691"/>
      <c r="D356" s="691"/>
      <c r="E356" s="691"/>
      <c r="F356" s="691"/>
      <c r="G356" s="691"/>
      <c r="H356" s="103" t="str">
        <f t="shared" ref="H356:H362" si="62">IF(A356="","",VLOOKUP(A356,M.OBRA1,2,FALSE))</f>
        <v/>
      </c>
      <c r="I356" s="131"/>
      <c r="J356" s="230" t="str">
        <f t="shared" ref="J356:J362" si="63">IF(A356="","",VLOOKUP(A356,M.OBRA1,3,FALSE))</f>
        <v/>
      </c>
      <c r="K356" s="227" t="str">
        <f t="shared" ref="K356:K362" si="64">IF(A356="","",I356*J356)</f>
        <v/>
      </c>
    </row>
    <row r="357" spans="1:11">
      <c r="A357" s="690"/>
      <c r="B357" s="691"/>
      <c r="C357" s="691"/>
      <c r="D357" s="691"/>
      <c r="E357" s="691"/>
      <c r="F357" s="691"/>
      <c r="G357" s="691"/>
      <c r="H357" s="103" t="str">
        <f t="shared" si="62"/>
        <v/>
      </c>
      <c r="I357" s="131"/>
      <c r="J357" s="230" t="str">
        <f t="shared" si="63"/>
        <v/>
      </c>
      <c r="K357" s="227" t="str">
        <f t="shared" si="64"/>
        <v/>
      </c>
    </row>
    <row r="358" spans="1:11">
      <c r="A358" s="690"/>
      <c r="B358" s="691"/>
      <c r="C358" s="691"/>
      <c r="D358" s="691"/>
      <c r="E358" s="691"/>
      <c r="F358" s="691"/>
      <c r="G358" s="691"/>
      <c r="H358" s="103" t="str">
        <f t="shared" si="62"/>
        <v/>
      </c>
      <c r="I358" s="131"/>
      <c r="J358" s="230" t="str">
        <f t="shared" si="63"/>
        <v/>
      </c>
      <c r="K358" s="227" t="str">
        <f t="shared" si="64"/>
        <v/>
      </c>
    </row>
    <row r="359" spans="1:11">
      <c r="A359" s="690"/>
      <c r="B359" s="691"/>
      <c r="C359" s="691"/>
      <c r="D359" s="691"/>
      <c r="E359" s="691"/>
      <c r="F359" s="691"/>
      <c r="G359" s="691"/>
      <c r="H359" s="103" t="str">
        <f t="shared" si="62"/>
        <v/>
      </c>
      <c r="I359" s="131"/>
      <c r="J359" s="230" t="str">
        <f t="shared" si="63"/>
        <v/>
      </c>
      <c r="K359" s="227" t="str">
        <f t="shared" si="64"/>
        <v/>
      </c>
    </row>
    <row r="360" spans="1:11">
      <c r="A360" s="690"/>
      <c r="B360" s="691"/>
      <c r="C360" s="691"/>
      <c r="D360" s="691"/>
      <c r="E360" s="691"/>
      <c r="F360" s="691"/>
      <c r="G360" s="691"/>
      <c r="H360" s="103" t="str">
        <f t="shared" si="62"/>
        <v/>
      </c>
      <c r="I360" s="131"/>
      <c r="J360" s="230" t="str">
        <f t="shared" si="63"/>
        <v/>
      </c>
      <c r="K360" s="227" t="str">
        <f t="shared" si="64"/>
        <v/>
      </c>
    </row>
    <row r="361" spans="1:11">
      <c r="A361" s="690"/>
      <c r="B361" s="691"/>
      <c r="C361" s="691"/>
      <c r="D361" s="691"/>
      <c r="E361" s="691"/>
      <c r="F361" s="691"/>
      <c r="G361" s="691"/>
      <c r="H361" s="103" t="str">
        <f t="shared" si="62"/>
        <v/>
      </c>
      <c r="I361" s="131"/>
      <c r="J361" s="230" t="str">
        <f t="shared" si="63"/>
        <v/>
      </c>
      <c r="K361" s="227" t="str">
        <f t="shared" si="64"/>
        <v/>
      </c>
    </row>
    <row r="362" spans="1:11" ht="13.5" thickBot="1">
      <c r="A362" s="693"/>
      <c r="B362" s="694"/>
      <c r="C362" s="694"/>
      <c r="D362" s="694"/>
      <c r="E362" s="694"/>
      <c r="F362" s="694"/>
      <c r="G362" s="694"/>
      <c r="H362" s="124" t="str">
        <f t="shared" si="62"/>
        <v/>
      </c>
      <c r="I362" s="127"/>
      <c r="J362" s="231" t="str">
        <f t="shared" si="63"/>
        <v/>
      </c>
      <c r="K362" s="228" t="str">
        <f t="shared" si="64"/>
        <v/>
      </c>
    </row>
    <row r="363" spans="1:11" ht="13.5" thickBot="1">
      <c r="A363" s="141"/>
      <c r="B363" s="141"/>
      <c r="C363" s="141"/>
      <c r="D363" s="141"/>
      <c r="E363" s="132" t="s">
        <v>29</v>
      </c>
      <c r="F363" s="120"/>
      <c r="G363" s="120"/>
      <c r="H363" s="120"/>
      <c r="I363" s="120"/>
      <c r="J363" s="134"/>
      <c r="K363" s="155">
        <f>SUM(K353:K362)</f>
        <v>58201.875</v>
      </c>
    </row>
    <row r="364" spans="1:11" ht="13.5" thickBot="1">
      <c r="A364" s="141"/>
      <c r="B364" s="141"/>
      <c r="C364" s="141"/>
      <c r="D364" s="141"/>
      <c r="E364" s="132" t="s">
        <v>30</v>
      </c>
      <c r="F364" s="120"/>
      <c r="G364" s="120"/>
      <c r="H364" s="137"/>
      <c r="I364" s="137"/>
      <c r="J364" s="140"/>
      <c r="K364" s="135">
        <f>MROUND(K363,10)</f>
        <v>58200</v>
      </c>
    </row>
    <row r="365" spans="1:11" ht="13.5" thickBot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39"/>
      <c r="K365" s="156"/>
    </row>
    <row r="366" spans="1:11" ht="13.5" thickBot="1">
      <c r="A366" s="141"/>
      <c r="B366" s="141"/>
      <c r="C366" s="141"/>
      <c r="D366" s="141"/>
      <c r="E366" s="112" t="s">
        <v>31</v>
      </c>
      <c r="F366" s="157"/>
      <c r="G366" s="157"/>
      <c r="H366" s="157"/>
      <c r="I366" s="162"/>
      <c r="J366" s="612">
        <f>K319+K332+K348+K364</f>
        <v>489622</v>
      </c>
      <c r="K366" s="613"/>
    </row>
    <row r="367" spans="1:11" ht="13.5" thickBot="1">
      <c r="A367" s="141"/>
      <c r="B367" s="141"/>
      <c r="C367" s="141"/>
      <c r="D367" s="141"/>
      <c r="E367" s="112" t="s">
        <v>32</v>
      </c>
      <c r="F367" s="157"/>
      <c r="G367" s="157"/>
      <c r="H367" s="273" t="e">
        <f>SUM(Resumen!#REF!)</f>
        <v>#REF!</v>
      </c>
      <c r="I367" s="157"/>
      <c r="J367" s="1"/>
      <c r="K367" s="216" t="e">
        <f>J366*H367</f>
        <v>#REF!</v>
      </c>
    </row>
    <row r="368" spans="1:11" ht="13.5" thickBot="1">
      <c r="A368" s="159"/>
      <c r="B368" s="159"/>
      <c r="C368" s="159"/>
      <c r="D368" s="159"/>
      <c r="E368" s="160" t="s">
        <v>33</v>
      </c>
      <c r="F368" s="161"/>
      <c r="G368" s="161"/>
      <c r="H368" s="161"/>
      <c r="I368" s="161"/>
      <c r="J368" s="612" t="e">
        <f>K367+J366</f>
        <v>#REF!</v>
      </c>
      <c r="K368" s="613"/>
    </row>
  </sheetData>
  <dataConsolidate/>
  <mergeCells count="340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A63:G63"/>
    <mergeCell ref="A64:G64"/>
    <mergeCell ref="A65:G65"/>
    <mergeCell ref="A66:G66"/>
    <mergeCell ref="A67:G67"/>
    <mergeCell ref="J71:K71"/>
    <mergeCell ref="J73:K73"/>
    <mergeCell ref="A75:C78"/>
    <mergeCell ref="D75:K75"/>
    <mergeCell ref="D77:J77"/>
    <mergeCell ref="D78:J78"/>
    <mergeCell ref="A79:B79"/>
    <mergeCell ref="C79:G79"/>
    <mergeCell ref="H79:I79"/>
    <mergeCell ref="B80:C80"/>
    <mergeCell ref="A83:G84"/>
    <mergeCell ref="H83:H84"/>
    <mergeCell ref="I83:I84"/>
    <mergeCell ref="J83:J84"/>
    <mergeCell ref="K83:K84"/>
    <mergeCell ref="A85:G85"/>
    <mergeCell ref="A86:G86"/>
    <mergeCell ref="A87:G87"/>
    <mergeCell ref="A88:G88"/>
    <mergeCell ref="A89:G89"/>
    <mergeCell ref="A90:G90"/>
    <mergeCell ref="A91:G91"/>
    <mergeCell ref="A92:G92"/>
    <mergeCell ref="A93:G93"/>
    <mergeCell ref="A94:G94"/>
    <mergeCell ref="A101:G102"/>
    <mergeCell ref="H101:H102"/>
    <mergeCell ref="I101:I102"/>
    <mergeCell ref="J101:J102"/>
    <mergeCell ref="K101:K102"/>
    <mergeCell ref="A103:G103"/>
    <mergeCell ref="A104:G104"/>
    <mergeCell ref="A105:G105"/>
    <mergeCell ref="A106:G106"/>
    <mergeCell ref="A107:G107"/>
    <mergeCell ref="A108:G108"/>
    <mergeCell ref="A109:G109"/>
    <mergeCell ref="A114:F115"/>
    <mergeCell ref="G114:G115"/>
    <mergeCell ref="H114:H115"/>
    <mergeCell ref="I114:I115"/>
    <mergeCell ref="J114:J115"/>
    <mergeCell ref="K114:K115"/>
    <mergeCell ref="A116:F116"/>
    <mergeCell ref="A117:F117"/>
    <mergeCell ref="A118:F118"/>
    <mergeCell ref="A119:F119"/>
    <mergeCell ref="A120:F120"/>
    <mergeCell ref="A121:F121"/>
    <mergeCell ref="A122:F122"/>
    <mergeCell ref="A123:F123"/>
    <mergeCell ref="A124:F124"/>
    <mergeCell ref="A125:F125"/>
    <mergeCell ref="A130:G131"/>
    <mergeCell ref="H130:H131"/>
    <mergeCell ref="I130:I131"/>
    <mergeCell ref="J130:J131"/>
    <mergeCell ref="K130:K131"/>
    <mergeCell ref="A132:G132"/>
    <mergeCell ref="A133:G133"/>
    <mergeCell ref="A134:G134"/>
    <mergeCell ref="A135:G135"/>
    <mergeCell ref="A136:G136"/>
    <mergeCell ref="A137:G137"/>
    <mergeCell ref="A138:G138"/>
    <mergeCell ref="A139:G139"/>
    <mergeCell ref="A140:G140"/>
    <mergeCell ref="A141:G141"/>
    <mergeCell ref="J145:K145"/>
    <mergeCell ref="J147:K147"/>
    <mergeCell ref="A222:C225"/>
    <mergeCell ref="D222:K222"/>
    <mergeCell ref="D224:J224"/>
    <mergeCell ref="D225:J225"/>
    <mergeCell ref="J174:J175"/>
    <mergeCell ref="K174:K175"/>
    <mergeCell ref="G187:G188"/>
    <mergeCell ref="H187:H188"/>
    <mergeCell ref="I187:I188"/>
    <mergeCell ref="J187:J188"/>
    <mergeCell ref="K187:K188"/>
    <mergeCell ref="A189:F189"/>
    <mergeCell ref="A190:F190"/>
    <mergeCell ref="A191:F191"/>
    <mergeCell ref="A192:F192"/>
    <mergeCell ref="A193:F193"/>
    <mergeCell ref="A194:F194"/>
    <mergeCell ref="A195:F195"/>
    <mergeCell ref="A226:B226"/>
    <mergeCell ref="C226:G226"/>
    <mergeCell ref="H226:I226"/>
    <mergeCell ref="H156:H157"/>
    <mergeCell ref="I156:I157"/>
    <mergeCell ref="B227:C227"/>
    <mergeCell ref="A230:G231"/>
    <mergeCell ref="H230:H231"/>
    <mergeCell ref="I230:I231"/>
    <mergeCell ref="A164:G164"/>
    <mergeCell ref="A165:G165"/>
    <mergeCell ref="A166:G166"/>
    <mergeCell ref="A167:G167"/>
    <mergeCell ref="A174:G175"/>
    <mergeCell ref="H174:H175"/>
    <mergeCell ref="I174:I175"/>
    <mergeCell ref="A176:G176"/>
    <mergeCell ref="A177:G177"/>
    <mergeCell ref="A178:G178"/>
    <mergeCell ref="A179:G179"/>
    <mergeCell ref="A180:G180"/>
    <mergeCell ref="A181:G181"/>
    <mergeCell ref="A182:G182"/>
    <mergeCell ref="A187:F188"/>
    <mergeCell ref="J230:J231"/>
    <mergeCell ref="K230:K231"/>
    <mergeCell ref="A232:G232"/>
    <mergeCell ref="A233:G233"/>
    <mergeCell ref="A234:G234"/>
    <mergeCell ref="A235:G235"/>
    <mergeCell ref="A236:G236"/>
    <mergeCell ref="A237:G237"/>
    <mergeCell ref="A238:G238"/>
    <mergeCell ref="A239:G239"/>
    <mergeCell ref="A240:G240"/>
    <mergeCell ref="A241:G241"/>
    <mergeCell ref="A248:G249"/>
    <mergeCell ref="H248:H249"/>
    <mergeCell ref="I248:I249"/>
    <mergeCell ref="J248:J249"/>
    <mergeCell ref="K248:K249"/>
    <mergeCell ref="A250:G250"/>
    <mergeCell ref="A251:G251"/>
    <mergeCell ref="A252:G252"/>
    <mergeCell ref="A253:G253"/>
    <mergeCell ref="A254:G254"/>
    <mergeCell ref="A255:G255"/>
    <mergeCell ref="A256:G256"/>
    <mergeCell ref="A261:F262"/>
    <mergeCell ref="G261:G262"/>
    <mergeCell ref="H261:H262"/>
    <mergeCell ref="I261:I262"/>
    <mergeCell ref="J261:J262"/>
    <mergeCell ref="K261:K262"/>
    <mergeCell ref="A263:F263"/>
    <mergeCell ref="A264:F264"/>
    <mergeCell ref="A265:F265"/>
    <mergeCell ref="A266:F266"/>
    <mergeCell ref="A267:F267"/>
    <mergeCell ref="A268:F268"/>
    <mergeCell ref="A269:F269"/>
    <mergeCell ref="A270:F270"/>
    <mergeCell ref="A271:F271"/>
    <mergeCell ref="A272:F272"/>
    <mergeCell ref="A277:G278"/>
    <mergeCell ref="H277:H278"/>
    <mergeCell ref="I277:I278"/>
    <mergeCell ref="J277:J278"/>
    <mergeCell ref="K277:K278"/>
    <mergeCell ref="A279:G279"/>
    <mergeCell ref="A280:G280"/>
    <mergeCell ref="A281:G281"/>
    <mergeCell ref="A282:G282"/>
    <mergeCell ref="A283:G283"/>
    <mergeCell ref="A284:G284"/>
    <mergeCell ref="A285:G285"/>
    <mergeCell ref="A286:G286"/>
    <mergeCell ref="A287:G287"/>
    <mergeCell ref="A288:G288"/>
    <mergeCell ref="J292:K292"/>
    <mergeCell ref="J294:K294"/>
    <mergeCell ref="A296:C299"/>
    <mergeCell ref="D296:K296"/>
    <mergeCell ref="D298:J298"/>
    <mergeCell ref="D299:J299"/>
    <mergeCell ref="A300:B300"/>
    <mergeCell ref="C300:G300"/>
    <mergeCell ref="H300:I300"/>
    <mergeCell ref="B301:C301"/>
    <mergeCell ref="A304:G305"/>
    <mergeCell ref="H304:H305"/>
    <mergeCell ref="I304:I305"/>
    <mergeCell ref="J304:J305"/>
    <mergeCell ref="K304:K305"/>
    <mergeCell ref="A306:G306"/>
    <mergeCell ref="A307:G307"/>
    <mergeCell ref="A308:G308"/>
    <mergeCell ref="A309:G309"/>
    <mergeCell ref="A310:G310"/>
    <mergeCell ref="A311:G311"/>
    <mergeCell ref="A312:G312"/>
    <mergeCell ref="A313:G313"/>
    <mergeCell ref="A314:G314"/>
    <mergeCell ref="A315:G315"/>
    <mergeCell ref="A322:G323"/>
    <mergeCell ref="H322:H323"/>
    <mergeCell ref="I322:I323"/>
    <mergeCell ref="J322:J323"/>
    <mergeCell ref="K322:K323"/>
    <mergeCell ref="A324:G324"/>
    <mergeCell ref="A325:G325"/>
    <mergeCell ref="A326:G326"/>
    <mergeCell ref="A327:G327"/>
    <mergeCell ref="A328:G328"/>
    <mergeCell ref="A329:G329"/>
    <mergeCell ref="A330:G330"/>
    <mergeCell ref="A335:F336"/>
    <mergeCell ref="G335:G336"/>
    <mergeCell ref="H335:H336"/>
    <mergeCell ref="I335:I336"/>
    <mergeCell ref="J335:J336"/>
    <mergeCell ref="K335:K336"/>
    <mergeCell ref="A337:F337"/>
    <mergeCell ref="A338:F338"/>
    <mergeCell ref="A339:F339"/>
    <mergeCell ref="A340:F340"/>
    <mergeCell ref="A341:F341"/>
    <mergeCell ref="A342:F342"/>
    <mergeCell ref="A343:F343"/>
    <mergeCell ref="A344:F344"/>
    <mergeCell ref="A345:F345"/>
    <mergeCell ref="A346:F346"/>
    <mergeCell ref="A351:G352"/>
    <mergeCell ref="H351:H352"/>
    <mergeCell ref="I351:I352"/>
    <mergeCell ref="J351:J352"/>
    <mergeCell ref="K351:K352"/>
    <mergeCell ref="A353:G353"/>
    <mergeCell ref="A354:G354"/>
    <mergeCell ref="A355:G355"/>
    <mergeCell ref="A356:G356"/>
    <mergeCell ref="A357:G357"/>
    <mergeCell ref="A358:G358"/>
    <mergeCell ref="A359:G359"/>
    <mergeCell ref="A360:G360"/>
    <mergeCell ref="A361:G361"/>
    <mergeCell ref="A362:G362"/>
    <mergeCell ref="J366:K366"/>
    <mergeCell ref="J368:K368"/>
    <mergeCell ref="A148:C151"/>
    <mergeCell ref="D148:K148"/>
    <mergeCell ref="D150:J150"/>
    <mergeCell ref="D151:J151"/>
    <mergeCell ref="A152:B152"/>
    <mergeCell ref="C152:G152"/>
    <mergeCell ref="H152:I152"/>
    <mergeCell ref="B153:C153"/>
    <mergeCell ref="A156:G157"/>
    <mergeCell ref="J156:J157"/>
    <mergeCell ref="K156:K157"/>
    <mergeCell ref="A158:G158"/>
    <mergeCell ref="A159:G159"/>
    <mergeCell ref="A160:G160"/>
    <mergeCell ref="A161:G161"/>
    <mergeCell ref="A162:G162"/>
    <mergeCell ref="A163:G163"/>
    <mergeCell ref="A196:F196"/>
    <mergeCell ref="A197:F197"/>
    <mergeCell ref="A198:F198"/>
    <mergeCell ref="A203:G204"/>
    <mergeCell ref="H203:H204"/>
    <mergeCell ref="I203:I204"/>
    <mergeCell ref="J203:J204"/>
    <mergeCell ref="K203:K204"/>
    <mergeCell ref="A205:G205"/>
    <mergeCell ref="A206:G206"/>
    <mergeCell ref="A207:G207"/>
    <mergeCell ref="A214:G214"/>
    <mergeCell ref="J218:K218"/>
    <mergeCell ref="J220:K220"/>
    <mergeCell ref="A208:G208"/>
    <mergeCell ref="A209:G209"/>
    <mergeCell ref="A210:G210"/>
    <mergeCell ref="A211:G211"/>
    <mergeCell ref="A212:G212"/>
    <mergeCell ref="A213:G213"/>
  </mergeCells>
  <dataValidations count="4">
    <dataValidation type="list" allowBlank="1" showInputMessage="1" showErrorMessage="1" sqref="B60:G67 A58:A67 A134:G141 A132:A133 A281:G288 A279:A280 A355:G362 A353:A354 A207:G214 A205:A206">
      <formula1>M.OBRA</formula1>
    </dataValidation>
    <dataValidation type="list" allowBlank="1" showInputMessage="1" showErrorMessage="1" sqref="A42:F51 A116:F125 A263:F272 A337:F346 A189:F198">
      <formula1>TRANSPORTE</formula1>
    </dataValidation>
    <dataValidation type="list" allowBlank="1" showInputMessage="1" showErrorMessage="1" sqref="B33:G35 B107:G109 A29:A35 A103:A109 B254:G256 A250:A256 B328:G330 A324:A330 B180:G182 A176:A182">
      <formula1>EQUIPOS</formula1>
    </dataValidation>
    <dataValidation type="list" allowBlank="1" showInputMessage="1" showErrorMessage="1" sqref="A15:G20 A89:G94 A236:G241 A310:G315 A162:G167">
      <formula1>MATERIALES</formula1>
    </dataValidation>
  </dataValidations>
  <pageMargins left="0.70866141732283472" right="0.70866141732283472" top="0.74803149606299213" bottom="0.74803149606299213" header="0.31496062992125984" footer="0.31496062992125984"/>
  <pageSetup paperSize="119" scale="68" orientation="portrait" r:id="rId1"/>
  <rowBreaks count="4" manualBreakCount="4">
    <brk id="74" max="16383" man="1"/>
    <brk id="147" max="16383" man="1"/>
    <brk id="221" max="16383" man="1"/>
    <brk id="2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Resumen!A28</f>
        <v>2.1</v>
      </c>
      <c r="C6" s="794"/>
      <c r="D6" s="112" t="s">
        <v>5</v>
      </c>
      <c r="E6" s="114"/>
      <c r="F6" s="115" t="str">
        <f>UPPER(VLOOKUP(B6,APUS,2,FALSE))</f>
        <v>LOCALIZACIÓN Y REPLANTEO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121" t="str">
        <f t="shared" ref="H58:H67" si="10">IF(A58="","",VLOOKUP(A58,M.OBRA1,2,FALSE))</f>
        <v>HH</v>
      </c>
      <c r="I58" s="104">
        <v>0.02</v>
      </c>
      <c r="J58" s="229">
        <f t="shared" ref="J58:J67" si="11">IF(A58="","",VLOOKUP(A58,M.OBRA1,3,FALSE))</f>
        <v>5820</v>
      </c>
      <c r="K58" s="232">
        <f>IF(A58="","",I58*J58)</f>
        <v>116.4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103" t="str">
        <f t="shared" si="10"/>
        <v>HH</v>
      </c>
      <c r="I59" s="131">
        <v>0.02</v>
      </c>
      <c r="J59" s="230">
        <f t="shared" si="11"/>
        <v>5820</v>
      </c>
      <c r="K59" s="227">
        <f>IF(A59="","",I59*J59)</f>
        <v>116.4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103" t="str">
        <f>IF(A60="","",VLOOKUP(A60,M.OBRA1,2,FALSE))</f>
        <v>HH</v>
      </c>
      <c r="I60" s="131">
        <v>0.02</v>
      </c>
      <c r="J60" s="230">
        <f>IF(A60="","",VLOOKUP(A60,M.OBRA1,3,FALSE))</f>
        <v>10778</v>
      </c>
      <c r="K60" s="227">
        <f>IF(A60="","",I60*J60)</f>
        <v>215.56</v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448.36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2370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Resumen!A72</f>
        <v>5.1.2</v>
      </c>
      <c r="C6" s="857"/>
      <c r="D6" s="112" t="s">
        <v>5</v>
      </c>
      <c r="E6" s="114"/>
      <c r="F6" s="115" t="str">
        <f>UPPER(VLOOKUP(B6,APUS,2,FALSE))</f>
        <v xml:space="preserve">EXCAVACIÓN  CONGLOMERADO 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44640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Resumen!A73</f>
        <v>5.1.3</v>
      </c>
      <c r="C6" s="857"/>
      <c r="D6" s="112" t="s">
        <v>5</v>
      </c>
      <c r="E6" s="114"/>
      <c r="F6" s="115" t="str">
        <f>UPPER(VLOOKUP(B6,APUS,2,FALSE))</f>
        <v xml:space="preserve">RELLENO CON MATERIAL DEL SITIO. 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0.13500000000000001</v>
      </c>
      <c r="J29" s="217">
        <f t="shared" ref="J29:J35" si="4">IF(A29="","",VLOOKUP(A29,EQUIPOS1,3,FALSE))</f>
        <v>2500</v>
      </c>
      <c r="K29" s="129">
        <f>IF(A29="","",I29*J29)</f>
        <v>337.5</v>
      </c>
    </row>
    <row r="30" spans="1:11">
      <c r="A30" s="690" t="s">
        <v>85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0.09</v>
      </c>
      <c r="J30" s="217">
        <f t="shared" si="4"/>
        <v>70800</v>
      </c>
      <c r="K30" s="129">
        <f t="shared" ref="K30:K35" si="5">IF(A30="","",I30*J30)</f>
        <v>6372</v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6709.5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6710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 t="str">
        <f>IF(A42="","",H42*G42)</f>
        <v/>
      </c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2.85</v>
      </c>
      <c r="J58" s="217">
        <f>IF(A58="","",VLOOKUP(A58,M.OBRA1,3,FALSE))</f>
        <v>4311</v>
      </c>
      <c r="K58" s="225">
        <f>IF(A58="","",I58*J58)</f>
        <v>12286.35</v>
      </c>
    </row>
    <row r="59" spans="1:11">
      <c r="A59" s="690"/>
      <c r="B59" s="691"/>
      <c r="C59" s="691"/>
      <c r="D59" s="691"/>
      <c r="E59" s="691"/>
      <c r="F59" s="691"/>
      <c r="G59" s="692"/>
      <c r="H59" s="103"/>
      <c r="I59" s="131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12286.35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12290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19000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A67 B59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Resumen!A78</f>
        <v>5.2.1</v>
      </c>
      <c r="C6" s="857"/>
      <c r="D6" s="112" t="s">
        <v>5</v>
      </c>
      <c r="E6" s="114"/>
      <c r="F6" s="115" t="str">
        <f>UPPER(VLOOKUP(B6,APUS,2,FALSE))</f>
        <v>SUMIN./ INSTAL. TUBERÍA  D=1/2" RDE 21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552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7708</v>
      </c>
      <c r="K11" s="129">
        <f>IF(A11="","",I11*J11)</f>
        <v>7708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7708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385.40000000000003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8093.4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8090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 t="shared" ref="J42:J51" si="7"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18720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Resumen!A79</f>
        <v>5.2.2</v>
      </c>
      <c r="C6" s="857"/>
      <c r="D6" s="112" t="s">
        <v>5</v>
      </c>
      <c r="E6" s="114"/>
      <c r="F6" s="115" t="str">
        <f>UPPER(VLOOKUP(B6,APUS,2,FALSE))</f>
        <v>SUMIN./ INSTAL. TUBERÍA  D=1" RDE 19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651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13865</v>
      </c>
      <c r="K11" s="129">
        <f>IF(A11="","",I11*J11)</f>
        <v>13865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13865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693.25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14558.25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14560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 t="shared" ref="J42:J51" si="7"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25190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Resumen!A80</f>
        <v>5.2.3</v>
      </c>
      <c r="C6" s="857"/>
      <c r="D6" s="112" t="s">
        <v>5</v>
      </c>
      <c r="E6" s="114"/>
      <c r="F6" s="115" t="str">
        <f>UPPER(VLOOKUP(B6,APUS,2,FALSE))</f>
        <v>SUMIN./ INSTAL. TUBERÍA  D=3/4" RDE 21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8957</v>
      </c>
      <c r="K11" s="129">
        <f>IF(A11="","",I11*J11)</f>
        <v>8957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8957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447.85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9404.85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9400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 t="shared" ref="J42:J51" si="7"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20030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Resumen!A81</f>
        <v>5.2.4</v>
      </c>
      <c r="C6" s="857"/>
      <c r="D6" s="112" t="s">
        <v>5</v>
      </c>
      <c r="E6" s="114"/>
      <c r="F6" s="115" t="str">
        <f>UPPER(VLOOKUP(B6,APUS,2,FALSE))</f>
        <v xml:space="preserve">SUMIN./ INSTAL. TEE PVC 1 " 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498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3000</v>
      </c>
      <c r="K11" s="129">
        <f>IF(A11="","",I11*J11)</f>
        <v>3000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3150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3150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</v>
      </c>
      <c r="J58" s="217">
        <f t="shared" ref="J58:J67" si="11">IF(A58="","",VLOOKUP(A58,M.OBRA1,3,FALSE))</f>
        <v>6036</v>
      </c>
      <c r="K58" s="225">
        <f>IF(A58="","",I58*J58)</f>
        <v>603.6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0.1</v>
      </c>
      <c r="J59" s="217">
        <f t="shared" si="11"/>
        <v>4311</v>
      </c>
      <c r="K59" s="225">
        <f t="shared" ref="K59:K67" si="12">IF(A59="","",I59*J59)</f>
        <v>431.1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1034.7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Resumen!A82</f>
        <v>5.2.5</v>
      </c>
      <c r="C6" s="857"/>
      <c r="D6" s="112" t="s">
        <v>5</v>
      </c>
      <c r="E6" s="114"/>
      <c r="F6" s="115" t="str">
        <f>UPPER(VLOOKUP(B6,APUS,2,FALSE))</f>
        <v>ACCESORIOS DE TUBERIA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461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GL</v>
      </c>
      <c r="I11" s="104">
        <v>1</v>
      </c>
      <c r="J11" s="217">
        <f t="shared" ref="J11:J20" si="1">IF(A11="","",VLOOKUP(A11,MATERIALES1,3,FALSE))</f>
        <v>29700</v>
      </c>
      <c r="K11" s="129">
        <f>IF(A11="","",I11*J11)</f>
        <v>29700</v>
      </c>
    </row>
    <row r="12" spans="1:11">
      <c r="A12" s="699" t="s">
        <v>164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0.02</v>
      </c>
      <c r="J12" s="218">
        <f t="shared" si="1"/>
        <v>117843</v>
      </c>
      <c r="K12" s="129">
        <f t="shared" ref="K12:K20" si="2">IF(A12="","",I12*J12)</f>
        <v>2356.86</v>
      </c>
    </row>
    <row r="13" spans="1:11">
      <c r="A13" s="699" t="s">
        <v>167</v>
      </c>
      <c r="B13" s="700"/>
      <c r="C13" s="700"/>
      <c r="D13" s="700"/>
      <c r="E13" s="700"/>
      <c r="F13" s="700"/>
      <c r="G13" s="701"/>
      <c r="H13" s="131" t="str">
        <f t="shared" si="0"/>
        <v>GAL</v>
      </c>
      <c r="I13" s="131">
        <v>0.01</v>
      </c>
      <c r="J13" s="218">
        <f t="shared" si="1"/>
        <v>327651</v>
      </c>
      <c r="K13" s="129">
        <f t="shared" si="2"/>
        <v>3276.51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35333.370000000003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1766.6685000000002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37100.038500000002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37100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0.2</v>
      </c>
      <c r="J29" s="217">
        <f t="shared" ref="J29:J35" si="4">IF(A29="","",VLOOKUP(A29,EQUIPOS1,3,FALSE))</f>
        <v>2500</v>
      </c>
      <c r="K29" s="129">
        <f>IF(A29="","",I29*J29)</f>
        <v>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1.4999999999999999E-2</v>
      </c>
      <c r="H42" s="221">
        <f t="shared" ref="H42:H51" si="6">IF(A42="","",VLOOKUP(A42,TRANSPORTE1,2,FALSE))</f>
        <v>30</v>
      </c>
      <c r="I42" s="220">
        <f>G42*H42</f>
        <v>0.44999999999999996</v>
      </c>
      <c r="J42" s="217">
        <f t="shared" ref="J42:J51" si="7">IF(A42="","",VLOOKUP(A42,TRANSPORTE1,3,FALSE))</f>
        <v>105</v>
      </c>
      <c r="K42" s="225">
        <f>IF(A42="","",I42*J42)</f>
        <v>47.249999999999993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47.249999999999993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48000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K75"/>
  <sheetViews>
    <sheetView view="pageBreakPreview" topLeftCell="A28" zoomScaleNormal="100" zoomScaleSheetLayoutView="100" workbookViewId="0">
      <selection activeCell="O14" sqref="O1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Resumen!A83</f>
        <v>5.2.6</v>
      </c>
      <c r="C6" s="857"/>
      <c r="D6" s="112" t="s">
        <v>5</v>
      </c>
      <c r="E6" s="114"/>
      <c r="F6" s="115" t="str">
        <f>UPPER(VLOOKUP(B6,APUS,2,FALSE))</f>
        <v>SUMIN./ INSTAL. TUBERÍA  D=2" RDE 21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20000</v>
      </c>
      <c r="K11" s="129">
        <f>IF(A11="","",I11*J11)</f>
        <v>20000</v>
      </c>
    </row>
    <row r="12" spans="1:11">
      <c r="A12" s="699" t="s">
        <v>409</v>
      </c>
      <c r="B12" s="700"/>
      <c r="C12" s="700"/>
      <c r="D12" s="700"/>
      <c r="E12" s="700"/>
      <c r="F12" s="700"/>
      <c r="G12" s="701"/>
      <c r="H12" s="131" t="str">
        <f t="shared" si="0"/>
        <v>GAL</v>
      </c>
      <c r="I12" s="131">
        <v>0.04</v>
      </c>
      <c r="J12" s="218">
        <f t="shared" si="1"/>
        <v>19140</v>
      </c>
      <c r="K12" s="129">
        <f t="shared" ref="K12:K20" si="2">IF(A12="","",I12*J12)</f>
        <v>765.6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20765.599999999999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1038.28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21803.879999999997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21800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0.1</v>
      </c>
      <c r="H42" s="221">
        <f t="shared" ref="H42:H51" si="6">IF(A42="","",VLOOKUP(A42,TRANSPORTE1,2,FALSE))</f>
        <v>30</v>
      </c>
      <c r="I42" s="220">
        <f>G42*H42</f>
        <v>3</v>
      </c>
      <c r="J42" s="217">
        <f t="shared" ref="J42:J51" si="7">IF(A42="","",VLOOKUP(A42,TRANSPORTE1,3,FALSE))</f>
        <v>105</v>
      </c>
      <c r="K42" s="225">
        <f>IF(A42="","",I42*J42)</f>
        <v>315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320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/>
      <c r="I60" s="131"/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34970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12239.5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47209.5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L75"/>
  <sheetViews>
    <sheetView view="pageBreakPreview" topLeftCell="A30" zoomScale="85" zoomScaleNormal="100" zoomScaleSheetLayoutView="85" workbookViewId="0">
      <selection activeCell="K25" sqref="K25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2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2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2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2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2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2" ht="13.5" thickBot="1">
      <c r="A6" s="112" t="s">
        <v>4</v>
      </c>
      <c r="B6" s="726" t="str">
        <f>Resumen!A84</f>
        <v>5.2.7</v>
      </c>
      <c r="C6" s="857"/>
      <c r="D6" s="112" t="s">
        <v>5</v>
      </c>
      <c r="E6" s="114"/>
      <c r="F6" s="115" t="str">
        <f>UPPER(VLOOKUP(B6,APUS,2,FALSE))</f>
        <v>SUMIN./ INSTAL. TUBERÍA  D=3" RDE 21</v>
      </c>
      <c r="G6" s="114"/>
      <c r="H6" s="114"/>
      <c r="I6" s="114"/>
      <c r="J6" s="116"/>
      <c r="K6" s="180" t="str">
        <f>UPPER(VLOOKUP(B6,APUS,3,FALSE))</f>
        <v>ML</v>
      </c>
    </row>
    <row r="7" spans="1:12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2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2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2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2">
      <c r="A11" s="696" t="s">
        <v>615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29673</v>
      </c>
      <c r="K11" s="129">
        <f>IF(A11="","",I11*J11)</f>
        <v>29673</v>
      </c>
      <c r="L11" s="359"/>
    </row>
    <row r="12" spans="1:12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2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2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2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2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29673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1483.65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31156.65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+ROUND(K23,0)</f>
        <v>31157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 t="shared" ref="J42:J51" si="7"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2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41787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v>0.35</v>
      </c>
      <c r="I72" s="157"/>
      <c r="J72" s="1"/>
      <c r="K72" s="216">
        <f>J71*H72</f>
        <v>14625.449999999999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56412.45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  <pageSetUpPr fitToPage="1"/>
  </sheetPr>
  <dimension ref="A1:AO246"/>
  <sheetViews>
    <sheetView tabSelected="1" view="pageBreakPreview" topLeftCell="A224" zoomScaleNormal="110" zoomScaleSheetLayoutView="100" workbookViewId="0">
      <selection activeCell="B245" sqref="B245"/>
    </sheetView>
  </sheetViews>
  <sheetFormatPr baseColWidth="10" defaultRowHeight="16.5"/>
  <cols>
    <col min="1" max="1" width="9.85546875" style="422" customWidth="1"/>
    <col min="2" max="2" width="63" style="386" customWidth="1"/>
    <col min="3" max="3" width="20" style="396" customWidth="1"/>
    <col min="4" max="4" width="12.140625" style="396" customWidth="1"/>
    <col min="5" max="5" width="23.140625" style="386" customWidth="1"/>
    <col min="6" max="6" width="26.42578125" style="421" bestFit="1" customWidth="1"/>
    <col min="7" max="7" width="25.85546875" style="386" customWidth="1"/>
    <col min="8" max="8" width="17" style="386" bestFit="1" customWidth="1"/>
    <col min="9" max="10" width="11.42578125" style="386"/>
    <col min="11" max="11" width="14.42578125" style="386" bestFit="1" customWidth="1"/>
    <col min="12" max="12" width="11.42578125" style="386"/>
    <col min="13" max="13" width="16" style="386" bestFit="1" customWidth="1"/>
    <col min="14" max="16384" width="11.42578125" style="386"/>
  </cols>
  <sheetData>
    <row r="1" spans="1:41" ht="26.25" thickBot="1">
      <c r="A1" s="802" t="s">
        <v>436</v>
      </c>
      <c r="B1" s="803"/>
      <c r="C1" s="803"/>
      <c r="D1" s="803"/>
      <c r="E1" s="803"/>
      <c r="F1" s="804"/>
    </row>
    <row r="2" spans="1:41" ht="17.25" thickBot="1">
      <c r="A2" s="387"/>
      <c r="B2" s="388"/>
      <c r="C2" s="388"/>
      <c r="D2" s="388"/>
      <c r="E2" s="388"/>
      <c r="F2" s="389"/>
    </row>
    <row r="3" spans="1:41" ht="80.25" customHeight="1" thickBot="1">
      <c r="A3" s="799" t="s">
        <v>783</v>
      </c>
      <c r="B3" s="800"/>
      <c r="C3" s="800"/>
      <c r="D3" s="800"/>
      <c r="E3" s="800"/>
      <c r="F3" s="801"/>
    </row>
    <row r="4" spans="1:41" ht="17.25" thickBot="1">
      <c r="A4" s="387"/>
      <c r="B4" s="388"/>
      <c r="C4" s="388"/>
      <c r="D4" s="388"/>
      <c r="E4" s="388"/>
      <c r="F4" s="389"/>
    </row>
    <row r="5" spans="1:41" ht="29.25" customHeight="1" thickBot="1">
      <c r="A5" s="805" t="s">
        <v>765</v>
      </c>
      <c r="B5" s="806"/>
      <c r="C5" s="806"/>
      <c r="D5" s="806"/>
      <c r="E5" s="806"/>
      <c r="F5" s="807"/>
    </row>
    <row r="6" spans="1:41">
      <c r="A6" s="390" t="s">
        <v>332</v>
      </c>
      <c r="B6" s="388"/>
      <c r="C6" s="811" t="s">
        <v>644</v>
      </c>
      <c r="D6" s="811"/>
      <c r="E6" s="391"/>
      <c r="F6" s="438"/>
    </row>
    <row r="7" spans="1:41">
      <c r="A7" s="390"/>
      <c r="B7" s="388"/>
      <c r="C7" s="392"/>
      <c r="D7" s="388"/>
      <c r="E7" s="391"/>
      <c r="F7" s="393"/>
    </row>
    <row r="8" spans="1:41">
      <c r="A8" s="390"/>
      <c r="B8" s="385" t="s">
        <v>1</v>
      </c>
      <c r="C8" s="808">
        <v>2013</v>
      </c>
      <c r="D8" s="808"/>
      <c r="E8" s="394"/>
      <c r="F8" s="393"/>
    </row>
    <row r="9" spans="1:41" ht="17.25" thickBot="1">
      <c r="A9" s="419"/>
      <c r="B9" s="385"/>
      <c r="C9" s="420"/>
      <c r="D9" s="420"/>
      <c r="E9" s="394"/>
      <c r="F9" s="516"/>
    </row>
    <row r="10" spans="1:41" ht="17.25" thickBot="1">
      <c r="A10" s="795" t="s">
        <v>41</v>
      </c>
      <c r="B10" s="797" t="s">
        <v>10</v>
      </c>
      <c r="C10" s="797" t="s">
        <v>191</v>
      </c>
      <c r="D10" s="797" t="s">
        <v>192</v>
      </c>
      <c r="E10" s="517" t="s">
        <v>438</v>
      </c>
      <c r="F10" s="518" t="s">
        <v>193</v>
      </c>
    </row>
    <row r="11" spans="1:41" s="396" customFormat="1" ht="17.25" thickTop="1">
      <c r="A11" s="809"/>
      <c r="B11" s="810"/>
      <c r="C11" s="810"/>
      <c r="D11" s="810"/>
      <c r="E11" s="395" t="s">
        <v>50</v>
      </c>
      <c r="F11" s="519" t="s">
        <v>50</v>
      </c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</row>
    <row r="12" spans="1:41" s="398" customFormat="1">
      <c r="A12" s="520">
        <v>1</v>
      </c>
      <c r="B12" s="397" t="s">
        <v>526</v>
      </c>
      <c r="C12" s="397"/>
      <c r="D12" s="397"/>
      <c r="E12" s="397"/>
      <c r="F12" s="521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86"/>
      <c r="AJ12" s="386"/>
      <c r="AK12" s="386"/>
      <c r="AL12" s="386"/>
      <c r="AM12" s="386"/>
      <c r="AN12" s="386"/>
      <c r="AO12" s="386"/>
    </row>
    <row r="13" spans="1:41" s="398" customFormat="1">
      <c r="A13" s="507">
        <v>1.1000000000000001</v>
      </c>
      <c r="B13" s="399" t="s">
        <v>346</v>
      </c>
      <c r="C13" s="400" t="s">
        <v>101</v>
      </c>
      <c r="D13" s="401">
        <v>2.85</v>
      </c>
      <c r="E13" s="402">
        <f>'1.1'!J71</f>
        <v>2590</v>
      </c>
      <c r="F13" s="484">
        <f t="shared" ref="F13:F24" si="0">ROUND(D13*E13,0)</f>
        <v>7382</v>
      </c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386"/>
      <c r="AN13" s="386"/>
      <c r="AO13" s="386"/>
    </row>
    <row r="14" spans="1:41" s="398" customFormat="1">
      <c r="A14" s="507">
        <v>1.2</v>
      </c>
      <c r="B14" s="403" t="s">
        <v>527</v>
      </c>
      <c r="C14" s="404" t="s">
        <v>99</v>
      </c>
      <c r="D14" s="401">
        <v>1.32</v>
      </c>
      <c r="E14" s="402">
        <f>'1.2'!J71</f>
        <v>89130</v>
      </c>
      <c r="F14" s="484">
        <f t="shared" si="0"/>
        <v>117652</v>
      </c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</row>
    <row r="15" spans="1:41" s="398" customFormat="1">
      <c r="A15" s="507">
        <v>1.3</v>
      </c>
      <c r="B15" s="403" t="s">
        <v>528</v>
      </c>
      <c r="C15" s="404" t="s">
        <v>99</v>
      </c>
      <c r="D15" s="401">
        <v>3.07</v>
      </c>
      <c r="E15" s="402">
        <f>'1.3'!J71</f>
        <v>44640</v>
      </c>
      <c r="F15" s="484">
        <f t="shared" si="0"/>
        <v>137045</v>
      </c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</row>
    <row r="16" spans="1:41" s="398" customFormat="1">
      <c r="A16" s="507">
        <v>1.4</v>
      </c>
      <c r="B16" s="403" t="s">
        <v>529</v>
      </c>
      <c r="C16" s="404" t="s">
        <v>101</v>
      </c>
      <c r="D16" s="401">
        <v>2.85</v>
      </c>
      <c r="E16" s="402">
        <f>'1.4'!J71</f>
        <v>31010</v>
      </c>
      <c r="F16" s="484">
        <f t="shared" si="0"/>
        <v>88379</v>
      </c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386"/>
      <c r="AM16" s="386"/>
      <c r="AN16" s="386"/>
      <c r="AO16" s="386"/>
    </row>
    <row r="17" spans="1:41" s="398" customFormat="1">
      <c r="A17" s="507">
        <v>1.5</v>
      </c>
      <c r="B17" s="403" t="s">
        <v>522</v>
      </c>
      <c r="C17" s="404" t="s">
        <v>99</v>
      </c>
      <c r="D17" s="401">
        <v>2.93</v>
      </c>
      <c r="E17" s="402">
        <f>'1.5'!J71</f>
        <v>794960</v>
      </c>
      <c r="F17" s="484">
        <f t="shared" si="0"/>
        <v>2329233</v>
      </c>
      <c r="G17" s="386"/>
      <c r="H17" s="386"/>
      <c r="I17" s="386"/>
      <c r="J17" s="386"/>
      <c r="K17" s="386"/>
      <c r="L17" s="386"/>
      <c r="M17" s="386"/>
      <c r="N17" s="386"/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386"/>
      <c r="AK17" s="386"/>
      <c r="AL17" s="386"/>
      <c r="AM17" s="386"/>
      <c r="AN17" s="386"/>
      <c r="AO17" s="386"/>
    </row>
    <row r="18" spans="1:41" s="398" customFormat="1">
      <c r="A18" s="507">
        <v>1.6</v>
      </c>
      <c r="B18" s="403" t="s">
        <v>531</v>
      </c>
      <c r="C18" s="404" t="s">
        <v>99</v>
      </c>
      <c r="D18" s="401">
        <v>1.31</v>
      </c>
      <c r="E18" s="402">
        <f>'1.6'!J71</f>
        <v>409140</v>
      </c>
      <c r="F18" s="484">
        <f t="shared" si="0"/>
        <v>535973</v>
      </c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</row>
    <row r="19" spans="1:41" s="398" customFormat="1">
      <c r="A19" s="507">
        <v>1.7</v>
      </c>
      <c r="B19" s="403" t="s">
        <v>360</v>
      </c>
      <c r="C19" s="404" t="s">
        <v>91</v>
      </c>
      <c r="D19" s="401">
        <v>623.03</v>
      </c>
      <c r="E19" s="402">
        <f>'1.7'!J71</f>
        <v>4600</v>
      </c>
      <c r="F19" s="484">
        <f t="shared" si="0"/>
        <v>2865938</v>
      </c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6"/>
      <c r="AL19" s="386"/>
      <c r="AM19" s="386"/>
      <c r="AN19" s="386"/>
      <c r="AO19" s="386"/>
    </row>
    <row r="20" spans="1:41" s="398" customFormat="1">
      <c r="A20" s="507">
        <v>1.8</v>
      </c>
      <c r="B20" s="405" t="s">
        <v>354</v>
      </c>
      <c r="C20" s="404" t="s">
        <v>6</v>
      </c>
      <c r="D20" s="401">
        <v>6</v>
      </c>
      <c r="E20" s="402">
        <f>'1.8'!J71</f>
        <v>42980</v>
      </c>
      <c r="F20" s="484">
        <f t="shared" si="0"/>
        <v>257880</v>
      </c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  <c r="AI20" s="386"/>
      <c r="AJ20" s="386"/>
      <c r="AK20" s="386"/>
      <c r="AL20" s="386"/>
      <c r="AM20" s="386"/>
      <c r="AN20" s="386"/>
      <c r="AO20" s="386"/>
    </row>
    <row r="21" spans="1:41" s="398" customFormat="1">
      <c r="A21" s="507">
        <v>1.9</v>
      </c>
      <c r="B21" s="403" t="s">
        <v>561</v>
      </c>
      <c r="C21" s="404" t="s">
        <v>94</v>
      </c>
      <c r="D21" s="401">
        <v>1</v>
      </c>
      <c r="E21" s="402">
        <f>'1.9'!J71</f>
        <v>402000</v>
      </c>
      <c r="F21" s="484">
        <f t="shared" si="0"/>
        <v>402000</v>
      </c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386"/>
      <c r="AJ21" s="386"/>
      <c r="AK21" s="386"/>
      <c r="AL21" s="386"/>
      <c r="AM21" s="386"/>
      <c r="AN21" s="386"/>
      <c r="AO21" s="386"/>
    </row>
    <row r="22" spans="1:41" s="398" customFormat="1">
      <c r="A22" s="522">
        <v>1.1100000000000001</v>
      </c>
      <c r="B22" s="403" t="s">
        <v>558</v>
      </c>
      <c r="C22" s="404" t="s">
        <v>94</v>
      </c>
      <c r="D22" s="401">
        <v>1</v>
      </c>
      <c r="E22" s="402">
        <f>'1.11'!J71</f>
        <v>339821</v>
      </c>
      <c r="F22" s="484">
        <f t="shared" si="0"/>
        <v>339821</v>
      </c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6"/>
      <c r="AL22" s="386"/>
      <c r="AM22" s="386"/>
      <c r="AN22" s="386"/>
      <c r="AO22" s="386"/>
    </row>
    <row r="23" spans="1:41" s="398" customFormat="1">
      <c r="A23" s="507">
        <v>1.1200000000000001</v>
      </c>
      <c r="B23" s="403" t="s">
        <v>530</v>
      </c>
      <c r="C23" s="404" t="s">
        <v>94</v>
      </c>
      <c r="D23" s="401">
        <v>1</v>
      </c>
      <c r="E23" s="402">
        <f>'1.12'!J71</f>
        <v>471780</v>
      </c>
      <c r="F23" s="484">
        <f t="shared" si="0"/>
        <v>471780</v>
      </c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386"/>
      <c r="AL23" s="386"/>
      <c r="AM23" s="386"/>
      <c r="AN23" s="386"/>
      <c r="AO23" s="386"/>
    </row>
    <row r="24" spans="1:41" s="398" customFormat="1" ht="17.25" thickBot="1">
      <c r="A24" s="483">
        <v>1.1299999999999999</v>
      </c>
      <c r="B24" s="525" t="s">
        <v>653</v>
      </c>
      <c r="C24" s="526" t="s">
        <v>99</v>
      </c>
      <c r="D24" s="527">
        <v>4.3899999999999997</v>
      </c>
      <c r="E24" s="528">
        <f>+'1.13'!J71</f>
        <v>27400</v>
      </c>
      <c r="F24" s="529">
        <f t="shared" si="0"/>
        <v>120286</v>
      </c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</row>
    <row r="25" spans="1:41" s="398" customFormat="1" ht="17.25" thickBot="1">
      <c r="A25" s="530"/>
      <c r="B25" s="531" t="s">
        <v>246</v>
      </c>
      <c r="C25" s="531"/>
      <c r="D25" s="532"/>
      <c r="E25" s="533"/>
      <c r="F25" s="534">
        <f>SUM(F13:F24)</f>
        <v>7673369</v>
      </c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  <c r="AI25" s="386"/>
      <c r="AJ25" s="386"/>
      <c r="AK25" s="386"/>
      <c r="AL25" s="386"/>
      <c r="AM25" s="386"/>
      <c r="AN25" s="386"/>
      <c r="AO25" s="386"/>
    </row>
    <row r="26" spans="1:41" s="398" customFormat="1" ht="17.25" thickBot="1">
      <c r="A26" s="386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6"/>
    </row>
    <row r="27" spans="1:41" s="396" customFormat="1">
      <c r="A27" s="478">
        <v>2</v>
      </c>
      <c r="B27" s="510" t="s">
        <v>359</v>
      </c>
      <c r="C27" s="511"/>
      <c r="D27" s="512"/>
      <c r="E27" s="511"/>
      <c r="F27" s="513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  <c r="AI27" s="386"/>
      <c r="AJ27" s="386"/>
      <c r="AK27" s="386"/>
      <c r="AL27" s="386"/>
      <c r="AM27" s="386"/>
      <c r="AN27" s="386"/>
      <c r="AO27" s="386"/>
    </row>
    <row r="28" spans="1:41">
      <c r="A28" s="523">
        <v>2.1</v>
      </c>
      <c r="B28" s="403" t="s">
        <v>346</v>
      </c>
      <c r="C28" s="404" t="s">
        <v>6</v>
      </c>
      <c r="D28" s="406">
        <v>1423.68</v>
      </c>
      <c r="E28" s="402">
        <f>'2.1'!J71</f>
        <v>2370</v>
      </c>
      <c r="F28" s="484">
        <f t="shared" ref="F28:F33" si="1">ROUND(D28*E28,0)</f>
        <v>3374122</v>
      </c>
    </row>
    <row r="29" spans="1:41">
      <c r="A29" s="523">
        <v>2.2000000000000002</v>
      </c>
      <c r="B29" s="403" t="s">
        <v>348</v>
      </c>
      <c r="C29" s="404" t="s">
        <v>99</v>
      </c>
      <c r="D29" s="406">
        <v>593.79</v>
      </c>
      <c r="E29" s="402">
        <f>'2.2'!J71</f>
        <v>44640</v>
      </c>
      <c r="F29" s="484">
        <f t="shared" si="1"/>
        <v>26506786</v>
      </c>
    </row>
    <row r="30" spans="1:41">
      <c r="A30" s="523">
        <v>2.2999999999999998</v>
      </c>
      <c r="B30" s="403" t="s">
        <v>356</v>
      </c>
      <c r="C30" s="404" t="s">
        <v>99</v>
      </c>
      <c r="D30" s="406">
        <v>535</v>
      </c>
      <c r="E30" s="402">
        <f>'2.3'!J71</f>
        <v>19000</v>
      </c>
      <c r="F30" s="484">
        <f t="shared" si="1"/>
        <v>10165000</v>
      </c>
    </row>
    <row r="31" spans="1:41">
      <c r="A31" s="523">
        <v>2.4</v>
      </c>
      <c r="B31" s="403" t="s">
        <v>437</v>
      </c>
      <c r="C31" s="292" t="s">
        <v>94</v>
      </c>
      <c r="D31" s="406">
        <v>4</v>
      </c>
      <c r="E31" s="402">
        <f>'2.4'!J71</f>
        <v>453730</v>
      </c>
      <c r="F31" s="484">
        <f t="shared" si="1"/>
        <v>1814920</v>
      </c>
    </row>
    <row r="32" spans="1:41">
      <c r="A32" s="523">
        <v>2.5</v>
      </c>
      <c r="B32" s="403" t="s">
        <v>649</v>
      </c>
      <c r="C32" s="404" t="s">
        <v>6</v>
      </c>
      <c r="D32" s="406">
        <v>1423.68</v>
      </c>
      <c r="E32" s="402">
        <f>'2.5'!J71</f>
        <v>90010</v>
      </c>
      <c r="F32" s="484">
        <f t="shared" si="1"/>
        <v>128145437</v>
      </c>
    </row>
    <row r="33" spans="1:6" ht="17.25" thickBot="1">
      <c r="A33" s="524">
        <v>2.6</v>
      </c>
      <c r="B33" s="525" t="s">
        <v>653</v>
      </c>
      <c r="C33" s="526" t="s">
        <v>99</v>
      </c>
      <c r="D33" s="535">
        <v>58.78</v>
      </c>
      <c r="E33" s="528">
        <f>+E24</f>
        <v>27400</v>
      </c>
      <c r="F33" s="529">
        <f t="shared" si="1"/>
        <v>1610572</v>
      </c>
    </row>
    <row r="34" spans="1:6" ht="17.25" thickBot="1">
      <c r="A34" s="530"/>
      <c r="B34" s="536" t="s">
        <v>333</v>
      </c>
      <c r="C34" s="537"/>
      <c r="D34" s="538"/>
      <c r="E34" s="539"/>
      <c r="F34" s="534">
        <f>SUM(F28:F33)</f>
        <v>171616837</v>
      </c>
    </row>
    <row r="35" spans="1:6" ht="17.25" thickBot="1">
      <c r="A35" s="386"/>
      <c r="C35" s="386"/>
      <c r="D35" s="386"/>
      <c r="F35" s="386"/>
    </row>
    <row r="36" spans="1:6">
      <c r="A36" s="478">
        <v>3</v>
      </c>
      <c r="B36" s="510" t="s">
        <v>358</v>
      </c>
      <c r="C36" s="511"/>
      <c r="D36" s="512"/>
      <c r="E36" s="511"/>
      <c r="F36" s="513"/>
    </row>
    <row r="37" spans="1:6">
      <c r="A37" s="523">
        <v>3.1</v>
      </c>
      <c r="B37" s="403" t="s">
        <v>346</v>
      </c>
      <c r="C37" s="404" t="s">
        <v>101</v>
      </c>
      <c r="D37" s="406">
        <v>10.52</v>
      </c>
      <c r="E37" s="402">
        <f>'3.1'!J71</f>
        <v>2590</v>
      </c>
      <c r="F37" s="484">
        <f t="shared" ref="F37:F46" si="2">ROUND(D37*E37,0)</f>
        <v>27247</v>
      </c>
    </row>
    <row r="38" spans="1:6">
      <c r="A38" s="523">
        <v>3.2</v>
      </c>
      <c r="B38" s="403" t="s">
        <v>365</v>
      </c>
      <c r="C38" s="404" t="s">
        <v>99</v>
      </c>
      <c r="D38" s="406">
        <v>5.43</v>
      </c>
      <c r="E38" s="402">
        <f>'3.2'!J71</f>
        <v>89130</v>
      </c>
      <c r="F38" s="484">
        <f t="shared" si="2"/>
        <v>483976</v>
      </c>
    </row>
    <row r="39" spans="1:6">
      <c r="A39" s="523">
        <v>3.3</v>
      </c>
      <c r="B39" s="403" t="s">
        <v>348</v>
      </c>
      <c r="C39" s="404" t="s">
        <v>99</v>
      </c>
      <c r="D39" s="406">
        <v>12.66</v>
      </c>
      <c r="E39" s="402">
        <f>'3.3'!J71</f>
        <v>44640</v>
      </c>
      <c r="F39" s="484">
        <f t="shared" si="2"/>
        <v>565142</v>
      </c>
    </row>
    <row r="40" spans="1:6">
      <c r="A40" s="523">
        <v>3.4</v>
      </c>
      <c r="B40" s="403" t="s">
        <v>521</v>
      </c>
      <c r="C40" s="404" t="s">
        <v>101</v>
      </c>
      <c r="D40" s="406">
        <v>10.52</v>
      </c>
      <c r="E40" s="402">
        <f>'3.4'!J71</f>
        <v>31010</v>
      </c>
      <c r="F40" s="484">
        <f t="shared" si="2"/>
        <v>326225</v>
      </c>
    </row>
    <row r="41" spans="1:6">
      <c r="A41" s="523">
        <v>3.5</v>
      </c>
      <c r="B41" s="403" t="s">
        <v>522</v>
      </c>
      <c r="C41" s="404" t="s">
        <v>99</v>
      </c>
      <c r="D41" s="406">
        <v>4.82</v>
      </c>
      <c r="E41" s="402">
        <f>'3.5'!J71</f>
        <v>794960</v>
      </c>
      <c r="F41" s="484">
        <f t="shared" si="2"/>
        <v>3831707</v>
      </c>
    </row>
    <row r="42" spans="1:6">
      <c r="A42" s="523">
        <v>3.6</v>
      </c>
      <c r="B42" s="403" t="s">
        <v>361</v>
      </c>
      <c r="C42" s="404" t="s">
        <v>91</v>
      </c>
      <c r="D42" s="406">
        <v>856.31</v>
      </c>
      <c r="E42" s="402">
        <f>'3.6'!J71</f>
        <v>4600</v>
      </c>
      <c r="F42" s="484">
        <f t="shared" si="2"/>
        <v>3939026</v>
      </c>
    </row>
    <row r="43" spans="1:6">
      <c r="A43" s="523">
        <v>3.7</v>
      </c>
      <c r="B43" s="403" t="s">
        <v>473</v>
      </c>
      <c r="C43" s="292" t="s">
        <v>94</v>
      </c>
      <c r="D43" s="406">
        <v>1</v>
      </c>
      <c r="E43" s="402">
        <f>'3.7'!J71</f>
        <v>121700</v>
      </c>
      <c r="F43" s="484">
        <f t="shared" si="2"/>
        <v>121700</v>
      </c>
    </row>
    <row r="44" spans="1:6">
      <c r="A44" s="523">
        <v>3.8</v>
      </c>
      <c r="B44" s="405" t="s">
        <v>610</v>
      </c>
      <c r="C44" s="404" t="s">
        <v>6</v>
      </c>
      <c r="D44" s="406">
        <v>16</v>
      </c>
      <c r="E44" s="402">
        <f>'3.8'!J71</f>
        <v>34970</v>
      </c>
      <c r="F44" s="484">
        <f t="shared" si="2"/>
        <v>559520</v>
      </c>
    </row>
    <row r="45" spans="1:6">
      <c r="A45" s="523">
        <v>3.9</v>
      </c>
      <c r="B45" s="403" t="s">
        <v>475</v>
      </c>
      <c r="C45" s="292" t="s">
        <v>94</v>
      </c>
      <c r="D45" s="406">
        <v>2</v>
      </c>
      <c r="E45" s="402">
        <f>'3.9'!J71</f>
        <v>402000</v>
      </c>
      <c r="F45" s="484">
        <f t="shared" si="2"/>
        <v>804000</v>
      </c>
    </row>
    <row r="46" spans="1:6" ht="17.25" thickBot="1">
      <c r="A46" s="540">
        <v>3.1</v>
      </c>
      <c r="B46" s="525" t="s">
        <v>653</v>
      </c>
      <c r="C46" s="526" t="s">
        <v>99</v>
      </c>
      <c r="D46" s="535">
        <v>18.089999999999996</v>
      </c>
      <c r="E46" s="528">
        <f>+E33</f>
        <v>27400</v>
      </c>
      <c r="F46" s="529">
        <f t="shared" si="2"/>
        <v>495666</v>
      </c>
    </row>
    <row r="47" spans="1:6" ht="17.25" thickBot="1">
      <c r="A47" s="530"/>
      <c r="B47" s="536" t="s">
        <v>335</v>
      </c>
      <c r="C47" s="537"/>
      <c r="D47" s="538"/>
      <c r="E47" s="541"/>
      <c r="F47" s="534">
        <f>SUM(F37:F46)</f>
        <v>11154209</v>
      </c>
    </row>
    <row r="48" spans="1:6" ht="17.25" thickBot="1">
      <c r="A48" s="386"/>
      <c r="C48" s="386"/>
      <c r="D48" s="386"/>
      <c r="F48" s="386"/>
    </row>
    <row r="49" spans="1:6">
      <c r="A49" s="478">
        <v>4</v>
      </c>
      <c r="B49" s="510" t="s">
        <v>345</v>
      </c>
      <c r="C49" s="511"/>
      <c r="D49" s="512"/>
      <c r="E49" s="511"/>
      <c r="F49" s="513"/>
    </row>
    <row r="50" spans="1:6">
      <c r="A50" s="507">
        <v>4.0999999999999996</v>
      </c>
      <c r="B50" s="405" t="s">
        <v>346</v>
      </c>
      <c r="C50" s="292" t="s">
        <v>101</v>
      </c>
      <c r="D50" s="406">
        <v>36.01</v>
      </c>
      <c r="E50" s="402">
        <f>'4.1'!J71</f>
        <v>2590</v>
      </c>
      <c r="F50" s="484">
        <f t="shared" ref="F50:F66" si="3">ROUND(D50*E50,0)</f>
        <v>93266</v>
      </c>
    </row>
    <row r="51" spans="1:6">
      <c r="A51" s="507">
        <v>4.2</v>
      </c>
      <c r="B51" s="405" t="s">
        <v>347</v>
      </c>
      <c r="C51" s="292" t="s">
        <v>99</v>
      </c>
      <c r="D51" s="406">
        <v>19.510000000000002</v>
      </c>
      <c r="E51" s="402">
        <f>'4.2'!J71</f>
        <v>32080</v>
      </c>
      <c r="F51" s="484">
        <f t="shared" si="3"/>
        <v>625881</v>
      </c>
    </row>
    <row r="52" spans="1:6">
      <c r="A52" s="507">
        <v>4.3</v>
      </c>
      <c r="B52" s="405" t="s">
        <v>348</v>
      </c>
      <c r="C52" s="292" t="s">
        <v>99</v>
      </c>
      <c r="D52" s="406">
        <v>45.52</v>
      </c>
      <c r="E52" s="402">
        <f>'4.3'!J71</f>
        <v>44640</v>
      </c>
      <c r="F52" s="484">
        <f t="shared" si="3"/>
        <v>2032013</v>
      </c>
    </row>
    <row r="53" spans="1:6">
      <c r="A53" s="507">
        <v>4.4000000000000004</v>
      </c>
      <c r="B53" s="405" t="s">
        <v>356</v>
      </c>
      <c r="C53" s="292" t="s">
        <v>99</v>
      </c>
      <c r="D53" s="406">
        <v>3.9</v>
      </c>
      <c r="E53" s="402">
        <f>'4.4'!J71</f>
        <v>19000</v>
      </c>
      <c r="F53" s="484">
        <f t="shared" si="3"/>
        <v>74100</v>
      </c>
    </row>
    <row r="54" spans="1:6">
      <c r="A54" s="507">
        <v>4.5</v>
      </c>
      <c r="B54" s="405" t="s">
        <v>521</v>
      </c>
      <c r="C54" s="292" t="s">
        <v>101</v>
      </c>
      <c r="D54" s="406">
        <v>26.009999999999998</v>
      </c>
      <c r="E54" s="402">
        <f>'4.5'!J71</f>
        <v>31010</v>
      </c>
      <c r="F54" s="484">
        <f t="shared" si="3"/>
        <v>806570</v>
      </c>
    </row>
    <row r="55" spans="1:6">
      <c r="A55" s="507">
        <v>4.5999999999999996</v>
      </c>
      <c r="B55" s="405" t="s">
        <v>522</v>
      </c>
      <c r="C55" s="292" t="s">
        <v>99</v>
      </c>
      <c r="D55" s="406">
        <v>23.01</v>
      </c>
      <c r="E55" s="402">
        <f>'4.6'!J71</f>
        <v>794960</v>
      </c>
      <c r="F55" s="484">
        <f t="shared" si="3"/>
        <v>18292030</v>
      </c>
    </row>
    <row r="56" spans="1:6">
      <c r="A56" s="507">
        <v>4.7</v>
      </c>
      <c r="B56" s="405" t="s">
        <v>360</v>
      </c>
      <c r="C56" s="292" t="s">
        <v>91</v>
      </c>
      <c r="D56" s="406">
        <v>1956.95</v>
      </c>
      <c r="E56" s="402">
        <f>'4.7'!J71</f>
        <v>4600</v>
      </c>
      <c r="F56" s="484">
        <f t="shared" si="3"/>
        <v>9001970</v>
      </c>
    </row>
    <row r="57" spans="1:6">
      <c r="A57" s="543">
        <v>4.8</v>
      </c>
      <c r="B57" s="405" t="s">
        <v>350</v>
      </c>
      <c r="C57" s="292" t="s">
        <v>94</v>
      </c>
      <c r="D57" s="406">
        <v>2</v>
      </c>
      <c r="E57" s="402">
        <f>'4.8'!J71</f>
        <v>460070</v>
      </c>
      <c r="F57" s="484">
        <f t="shared" si="3"/>
        <v>920140</v>
      </c>
    </row>
    <row r="58" spans="1:6">
      <c r="A58" s="507">
        <v>4.9000000000000004</v>
      </c>
      <c r="B58" s="405" t="s">
        <v>351</v>
      </c>
      <c r="C58" s="292" t="s">
        <v>94</v>
      </c>
      <c r="D58" s="406">
        <v>4</v>
      </c>
      <c r="E58" s="402">
        <f>'4.9'!J71</f>
        <v>19260</v>
      </c>
      <c r="F58" s="484">
        <f t="shared" si="3"/>
        <v>77040</v>
      </c>
    </row>
    <row r="59" spans="1:6">
      <c r="A59" s="522">
        <v>4.0999999999999996</v>
      </c>
      <c r="B59" s="405" t="s">
        <v>554</v>
      </c>
      <c r="C59" s="292" t="s">
        <v>94</v>
      </c>
      <c r="D59" s="406">
        <v>6</v>
      </c>
      <c r="E59" s="402">
        <f>'4.10'!J71</f>
        <v>464320</v>
      </c>
      <c r="F59" s="484">
        <f t="shared" si="3"/>
        <v>2785920</v>
      </c>
    </row>
    <row r="60" spans="1:6">
      <c r="A60" s="522">
        <v>4.1100000000000003</v>
      </c>
      <c r="B60" s="405" t="s">
        <v>555</v>
      </c>
      <c r="C60" s="292" t="s">
        <v>94</v>
      </c>
      <c r="D60" s="406">
        <v>6</v>
      </c>
      <c r="E60" s="402">
        <f>'4.11'!J71</f>
        <v>361890</v>
      </c>
      <c r="F60" s="484">
        <f t="shared" si="3"/>
        <v>2171340</v>
      </c>
    </row>
    <row r="61" spans="1:6">
      <c r="A61" s="522">
        <v>4.12</v>
      </c>
      <c r="B61" s="405" t="s">
        <v>352</v>
      </c>
      <c r="C61" s="292" t="s">
        <v>94</v>
      </c>
      <c r="D61" s="406">
        <v>1</v>
      </c>
      <c r="E61" s="402">
        <f>'4.12'!J71</f>
        <v>439190</v>
      </c>
      <c r="F61" s="484">
        <f t="shared" si="3"/>
        <v>439190</v>
      </c>
    </row>
    <row r="62" spans="1:6">
      <c r="A62" s="522">
        <v>4.13</v>
      </c>
      <c r="B62" s="405" t="s">
        <v>353</v>
      </c>
      <c r="C62" s="292" t="s">
        <v>94</v>
      </c>
      <c r="D62" s="406">
        <v>2</v>
      </c>
      <c r="E62" s="402">
        <f>'4.13'!J71</f>
        <v>8000</v>
      </c>
      <c r="F62" s="484">
        <f t="shared" si="3"/>
        <v>16000</v>
      </c>
    </row>
    <row r="63" spans="1:6">
      <c r="A63" s="522">
        <v>4.1399999999999997</v>
      </c>
      <c r="B63" s="405" t="s">
        <v>354</v>
      </c>
      <c r="C63" s="292" t="s">
        <v>6</v>
      </c>
      <c r="D63" s="406">
        <v>19.32</v>
      </c>
      <c r="E63" s="402">
        <f>'4.14'!J71</f>
        <v>42980</v>
      </c>
      <c r="F63" s="484">
        <f t="shared" si="3"/>
        <v>830374</v>
      </c>
    </row>
    <row r="64" spans="1:6">
      <c r="A64" s="522">
        <v>4.1500000000000004</v>
      </c>
      <c r="B64" s="405" t="s">
        <v>355</v>
      </c>
      <c r="C64" s="292" t="s">
        <v>6</v>
      </c>
      <c r="D64" s="406">
        <v>24.799999999999997</v>
      </c>
      <c r="E64" s="402">
        <f>'4.15'!J71</f>
        <v>64420</v>
      </c>
      <c r="F64" s="484">
        <f t="shared" si="3"/>
        <v>1597616</v>
      </c>
    </row>
    <row r="65" spans="1:41">
      <c r="A65" s="522">
        <v>4.16</v>
      </c>
      <c r="B65" s="408" t="s">
        <v>483</v>
      </c>
      <c r="C65" s="292" t="s">
        <v>94</v>
      </c>
      <c r="D65" s="406">
        <v>2</v>
      </c>
      <c r="E65" s="402">
        <f>'4.16'!J71</f>
        <v>413460</v>
      </c>
      <c r="F65" s="484">
        <f t="shared" si="3"/>
        <v>826920</v>
      </c>
    </row>
    <row r="66" spans="1:41" ht="17.25" thickBot="1">
      <c r="A66" s="540">
        <v>4.17</v>
      </c>
      <c r="B66" s="525" t="s">
        <v>653</v>
      </c>
      <c r="C66" s="526" t="s">
        <v>99</v>
      </c>
      <c r="D66" s="535">
        <v>61.12</v>
      </c>
      <c r="E66" s="528">
        <f>+E46</f>
        <v>27400</v>
      </c>
      <c r="F66" s="529">
        <f t="shared" si="3"/>
        <v>1674688</v>
      </c>
    </row>
    <row r="67" spans="1:41" ht="17.25" thickBot="1">
      <c r="A67" s="530"/>
      <c r="B67" s="536" t="s">
        <v>440</v>
      </c>
      <c r="C67" s="537"/>
      <c r="D67" s="538"/>
      <c r="E67" s="544"/>
      <c r="F67" s="534">
        <f>SUM(F50:F66)</f>
        <v>42265058</v>
      </c>
    </row>
    <row r="68" spans="1:41" ht="17.25" thickBot="1">
      <c r="A68" s="386"/>
      <c r="C68" s="386"/>
      <c r="D68" s="386"/>
      <c r="F68" s="386"/>
    </row>
    <row r="69" spans="1:41">
      <c r="A69" s="478">
        <v>5</v>
      </c>
      <c r="B69" s="510" t="s">
        <v>439</v>
      </c>
      <c r="C69" s="511"/>
      <c r="D69" s="512"/>
      <c r="E69" s="511"/>
      <c r="F69" s="513"/>
    </row>
    <row r="70" spans="1:41" s="411" customFormat="1">
      <c r="A70" s="545">
        <v>5.0999999999999996</v>
      </c>
      <c r="B70" s="409" t="s">
        <v>281</v>
      </c>
      <c r="C70" s="292"/>
      <c r="D70" s="406"/>
      <c r="E70" s="410"/>
      <c r="F70" s="54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</row>
    <row r="71" spans="1:41">
      <c r="A71" s="507" t="s">
        <v>617</v>
      </c>
      <c r="B71" s="405" t="s">
        <v>340</v>
      </c>
      <c r="C71" s="292" t="s">
        <v>6</v>
      </c>
      <c r="D71" s="406">
        <f>(SUM(D78:D80)+D83+D84)</f>
        <v>5342.0599999999995</v>
      </c>
      <c r="E71" s="402">
        <f>'5.1.1'!J71</f>
        <v>2370</v>
      </c>
      <c r="F71" s="484">
        <f>ROUND(D71*E71,0)</f>
        <v>12660682</v>
      </c>
    </row>
    <row r="72" spans="1:41" s="411" customFormat="1">
      <c r="A72" s="507" t="s">
        <v>618</v>
      </c>
      <c r="B72" s="405" t="s">
        <v>786</v>
      </c>
      <c r="C72" s="292" t="s">
        <v>99</v>
      </c>
      <c r="D72" s="406">
        <v>298.3</v>
      </c>
      <c r="E72" s="402">
        <f>'5.1.2'!J71</f>
        <v>44640</v>
      </c>
      <c r="F72" s="484">
        <f>ROUND(D72*E72,0)</f>
        <v>13316112</v>
      </c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</row>
    <row r="73" spans="1:41" s="411" customFormat="1">
      <c r="A73" s="507" t="s">
        <v>619</v>
      </c>
      <c r="B73" s="405" t="s">
        <v>656</v>
      </c>
      <c r="C73" s="292" t="s">
        <v>99</v>
      </c>
      <c r="D73" s="406">
        <f>D72</f>
        <v>298.3</v>
      </c>
      <c r="E73" s="402">
        <f>'5.1.3'!J71</f>
        <v>19000</v>
      </c>
      <c r="F73" s="484">
        <f>ROUND(D73*E73,0)</f>
        <v>5667700</v>
      </c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</row>
    <row r="74" spans="1:41" s="411" customFormat="1">
      <c r="A74" s="540" t="s">
        <v>784</v>
      </c>
      <c r="B74" s="403" t="s">
        <v>653</v>
      </c>
      <c r="C74" s="404" t="s">
        <v>99</v>
      </c>
      <c r="D74" s="407">
        <v>2</v>
      </c>
      <c r="E74" s="402">
        <f>+E66</f>
        <v>27400</v>
      </c>
      <c r="F74" s="484">
        <f>ROUND(D74*E74,0)</f>
        <v>54800</v>
      </c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</row>
    <row r="75" spans="1:41" s="411" customFormat="1" ht="17.25" thickBot="1">
      <c r="A75" s="547"/>
      <c r="B75" s="548" t="s">
        <v>504</v>
      </c>
      <c r="C75" s="503"/>
      <c r="D75" s="549"/>
      <c r="E75" s="550"/>
      <c r="F75" s="551">
        <f>SUM(F71:F74)</f>
        <v>31699294</v>
      </c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</row>
    <row r="76" spans="1:41" s="411" customFormat="1" ht="17.25" thickBot="1">
      <c r="A76" s="554"/>
      <c r="B76" s="385"/>
      <c r="C76" s="420"/>
      <c r="D76" s="477"/>
      <c r="E76" s="542"/>
      <c r="F76" s="555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</row>
    <row r="77" spans="1:41" s="411" customFormat="1">
      <c r="A77" s="478">
        <v>5.2</v>
      </c>
      <c r="B77" s="479" t="s">
        <v>282</v>
      </c>
      <c r="C77" s="480"/>
      <c r="D77" s="481"/>
      <c r="E77" s="480"/>
      <c r="F77" s="482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</row>
    <row r="78" spans="1:41" s="411" customFormat="1">
      <c r="A78" s="507" t="s">
        <v>620</v>
      </c>
      <c r="B78" s="405" t="s">
        <v>553</v>
      </c>
      <c r="C78" s="292" t="s">
        <v>6</v>
      </c>
      <c r="D78" s="406">
        <v>2826.33</v>
      </c>
      <c r="E78" s="402">
        <f>'5.2.1'!J71</f>
        <v>18720</v>
      </c>
      <c r="F78" s="484">
        <f t="shared" ref="F78:F84" si="4">ROUND(D78*E78,0)</f>
        <v>52908898</v>
      </c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</row>
    <row r="79" spans="1:41" s="411" customFormat="1">
      <c r="A79" s="507" t="s">
        <v>621</v>
      </c>
      <c r="B79" s="405" t="s">
        <v>650</v>
      </c>
      <c r="C79" s="292" t="s">
        <v>6</v>
      </c>
      <c r="D79" s="406">
        <v>321.08999999999997</v>
      </c>
      <c r="E79" s="402">
        <f>'5.2.2'!J71</f>
        <v>25190</v>
      </c>
      <c r="F79" s="484">
        <f t="shared" si="4"/>
        <v>8088257</v>
      </c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</row>
    <row r="80" spans="1:41" s="411" customFormat="1">
      <c r="A80" s="507" t="s">
        <v>622</v>
      </c>
      <c r="B80" s="405" t="s">
        <v>482</v>
      </c>
      <c r="C80" s="292" t="s">
        <v>6</v>
      </c>
      <c r="D80" s="406">
        <v>1070.26</v>
      </c>
      <c r="E80" s="402">
        <f>'5.2.3'!J71</f>
        <v>20030</v>
      </c>
      <c r="F80" s="484">
        <f t="shared" si="4"/>
        <v>21437308</v>
      </c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</row>
    <row r="81" spans="1:41" s="411" customFormat="1">
      <c r="A81" s="507" t="s">
        <v>623</v>
      </c>
      <c r="B81" s="405" t="s">
        <v>652</v>
      </c>
      <c r="C81" s="292" t="s">
        <v>94</v>
      </c>
      <c r="D81" s="406">
        <v>4</v>
      </c>
      <c r="E81" s="402">
        <f>'5.2.4'!J71</f>
        <v>4430</v>
      </c>
      <c r="F81" s="484">
        <f t="shared" si="4"/>
        <v>17720</v>
      </c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</row>
    <row r="82" spans="1:41" s="411" customFormat="1">
      <c r="A82" s="507" t="s">
        <v>642</v>
      </c>
      <c r="B82" s="405" t="s">
        <v>461</v>
      </c>
      <c r="C82" s="292" t="s">
        <v>94</v>
      </c>
      <c r="D82" s="406">
        <v>87</v>
      </c>
      <c r="E82" s="402">
        <f>'5.2.5'!J71</f>
        <v>48000</v>
      </c>
      <c r="F82" s="484">
        <f t="shared" si="4"/>
        <v>4176000</v>
      </c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</row>
    <row r="83" spans="1:41" s="411" customFormat="1">
      <c r="A83" s="507" t="s">
        <v>624</v>
      </c>
      <c r="B83" s="405" t="s">
        <v>610</v>
      </c>
      <c r="C83" s="292" t="s">
        <v>6</v>
      </c>
      <c r="D83" s="406">
        <v>452.98</v>
      </c>
      <c r="E83" s="402">
        <f>'5.2.6'!J71</f>
        <v>34970</v>
      </c>
      <c r="F83" s="484">
        <f t="shared" si="4"/>
        <v>15840711</v>
      </c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</row>
    <row r="84" spans="1:41" s="411" customFormat="1">
      <c r="A84" s="507" t="s">
        <v>625</v>
      </c>
      <c r="B84" s="405" t="s">
        <v>611</v>
      </c>
      <c r="C84" s="292" t="s">
        <v>6</v>
      </c>
      <c r="D84" s="406">
        <v>671.4</v>
      </c>
      <c r="E84" s="402">
        <f>'5.2.7'!J71</f>
        <v>41787</v>
      </c>
      <c r="F84" s="484">
        <f t="shared" si="4"/>
        <v>28055792</v>
      </c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</row>
    <row r="85" spans="1:41" s="411" customFormat="1" ht="17.25" thickBot="1">
      <c r="A85" s="547"/>
      <c r="B85" s="548" t="s">
        <v>503</v>
      </c>
      <c r="C85" s="503"/>
      <c r="D85" s="549"/>
      <c r="E85" s="550"/>
      <c r="F85" s="552">
        <f>SUM(F78:F84)</f>
        <v>130524686</v>
      </c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</row>
    <row r="86" spans="1:41" s="411" customFormat="1" ht="17.25" thickBot="1">
      <c r="A86" s="554"/>
      <c r="B86" s="385"/>
      <c r="C86" s="420"/>
      <c r="D86" s="477"/>
      <c r="E86" s="542"/>
      <c r="F86" s="555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</row>
    <row r="87" spans="1:41" s="411" customFormat="1">
      <c r="A87" s="478">
        <v>5.3</v>
      </c>
      <c r="B87" s="479" t="s">
        <v>296</v>
      </c>
      <c r="C87" s="480"/>
      <c r="D87" s="481"/>
      <c r="E87" s="480"/>
      <c r="F87" s="482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</row>
    <row r="88" spans="1:41" s="411" customFormat="1">
      <c r="A88" s="507" t="s">
        <v>626</v>
      </c>
      <c r="B88" s="405" t="s">
        <v>559</v>
      </c>
      <c r="C88" s="292" t="s">
        <v>94</v>
      </c>
      <c r="D88" s="406">
        <v>35</v>
      </c>
      <c r="E88" s="402">
        <f>'5.3.1'!J71</f>
        <v>248550</v>
      </c>
      <c r="F88" s="484">
        <f t="shared" ref="F88:F93" si="5">ROUND(D88*E88,0)</f>
        <v>8699250</v>
      </c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</row>
    <row r="89" spans="1:41" s="411" customFormat="1">
      <c r="A89" s="507" t="s">
        <v>633</v>
      </c>
      <c r="B89" s="405" t="s">
        <v>657</v>
      </c>
      <c r="C89" s="292" t="s">
        <v>94</v>
      </c>
      <c r="D89" s="407">
        <v>6</v>
      </c>
      <c r="E89" s="412">
        <f>'5.3.2'!J71</f>
        <v>282990</v>
      </c>
      <c r="F89" s="484">
        <f t="shared" si="5"/>
        <v>1697940</v>
      </c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386"/>
      <c r="V89" s="386"/>
      <c r="W89" s="386"/>
      <c r="X89" s="386"/>
      <c r="Y89" s="386"/>
      <c r="Z89" s="386"/>
      <c r="AA89" s="386"/>
      <c r="AB89" s="386"/>
      <c r="AC89" s="386"/>
      <c r="AD89" s="386"/>
      <c r="AE89" s="386"/>
      <c r="AF89" s="386"/>
      <c r="AG89" s="386"/>
      <c r="AH89" s="386"/>
      <c r="AI89" s="386"/>
      <c r="AJ89" s="386"/>
      <c r="AK89" s="386"/>
      <c r="AL89" s="386"/>
      <c r="AM89" s="386"/>
      <c r="AN89" s="386"/>
      <c r="AO89" s="386"/>
    </row>
    <row r="90" spans="1:41" s="411" customFormat="1">
      <c r="A90" s="507" t="s">
        <v>627</v>
      </c>
      <c r="B90" s="405" t="s">
        <v>560</v>
      </c>
      <c r="C90" s="292" t="s">
        <v>94</v>
      </c>
      <c r="D90" s="407">
        <v>8</v>
      </c>
      <c r="E90" s="412">
        <f>'5.3.3'!J71</f>
        <v>136140</v>
      </c>
      <c r="F90" s="484">
        <f t="shared" si="5"/>
        <v>1089120</v>
      </c>
      <c r="G90" s="386"/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  <c r="AG90" s="386"/>
      <c r="AH90" s="386"/>
      <c r="AI90" s="386"/>
      <c r="AJ90" s="386"/>
      <c r="AK90" s="386"/>
      <c r="AL90" s="386"/>
      <c r="AM90" s="386"/>
      <c r="AN90" s="386"/>
      <c r="AO90" s="386"/>
    </row>
    <row r="91" spans="1:41" s="411" customFormat="1" ht="33">
      <c r="A91" s="507" t="s">
        <v>628</v>
      </c>
      <c r="B91" s="413" t="s">
        <v>442</v>
      </c>
      <c r="C91" s="292" t="s">
        <v>94</v>
      </c>
      <c r="D91" s="406">
        <v>72</v>
      </c>
      <c r="E91" s="412">
        <f>'5.3.4'!J71</f>
        <v>449280</v>
      </c>
      <c r="F91" s="484">
        <f t="shared" si="5"/>
        <v>32348160</v>
      </c>
      <c r="G91" s="386"/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  <c r="X91" s="386"/>
      <c r="Y91" s="386"/>
      <c r="Z91" s="386"/>
      <c r="AA91" s="386"/>
      <c r="AB91" s="386"/>
      <c r="AC91" s="386"/>
      <c r="AD91" s="386"/>
      <c r="AE91" s="386"/>
      <c r="AF91" s="386"/>
      <c r="AG91" s="386"/>
      <c r="AH91" s="386"/>
      <c r="AI91" s="386"/>
      <c r="AJ91" s="386"/>
      <c r="AK91" s="386"/>
      <c r="AL91" s="386"/>
      <c r="AM91" s="386"/>
      <c r="AN91" s="386"/>
      <c r="AO91" s="386"/>
    </row>
    <row r="92" spans="1:41" s="411" customFormat="1">
      <c r="A92" s="507" t="s">
        <v>629</v>
      </c>
      <c r="B92" s="405" t="s">
        <v>297</v>
      </c>
      <c r="C92" s="292" t="s">
        <v>94</v>
      </c>
      <c r="D92" s="406">
        <v>1</v>
      </c>
      <c r="E92" s="412">
        <f>'5.3.5'!J71</f>
        <v>787500</v>
      </c>
      <c r="F92" s="484">
        <f t="shared" si="5"/>
        <v>787500</v>
      </c>
      <c r="G92" s="386"/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  <c r="AG92" s="386"/>
      <c r="AH92" s="386"/>
      <c r="AI92" s="386"/>
      <c r="AJ92" s="386"/>
      <c r="AK92" s="386"/>
      <c r="AL92" s="386"/>
      <c r="AM92" s="386"/>
      <c r="AN92" s="386"/>
      <c r="AO92" s="386"/>
    </row>
    <row r="93" spans="1:41" s="411" customFormat="1">
      <c r="A93" s="507" t="s">
        <v>630</v>
      </c>
      <c r="B93" s="405" t="s">
        <v>457</v>
      </c>
      <c r="C93" s="292" t="s">
        <v>94</v>
      </c>
      <c r="D93" s="406">
        <v>22</v>
      </c>
      <c r="E93" s="412">
        <f>'5.3.6'!J71</f>
        <v>26470</v>
      </c>
      <c r="F93" s="484">
        <f t="shared" si="5"/>
        <v>582340</v>
      </c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</row>
    <row r="94" spans="1:41" ht="17.25" thickBot="1">
      <c r="A94" s="547"/>
      <c r="B94" s="548" t="s">
        <v>502</v>
      </c>
      <c r="C94" s="503"/>
      <c r="D94" s="553"/>
      <c r="E94" s="550"/>
      <c r="F94" s="552">
        <f>SUM(F88:F93)</f>
        <v>45204310</v>
      </c>
    </row>
    <row r="95" spans="1:41" ht="17.25" thickBot="1">
      <c r="A95" s="554"/>
      <c r="B95" s="385"/>
      <c r="C95" s="420"/>
      <c r="D95" s="477"/>
      <c r="E95" s="542"/>
      <c r="F95" s="555"/>
    </row>
    <row r="96" spans="1:41" ht="17.25" thickBot="1">
      <c r="A96" s="530"/>
      <c r="B96" s="536" t="s">
        <v>441</v>
      </c>
      <c r="C96" s="537"/>
      <c r="D96" s="538"/>
      <c r="E96" s="544"/>
      <c r="F96" s="534">
        <f>F94+F85+F75</f>
        <v>207428290</v>
      </c>
    </row>
    <row r="97" spans="1:41" ht="17.25" thickBot="1">
      <c r="A97" s="491"/>
      <c r="B97" s="492"/>
      <c r="C97" s="420"/>
      <c r="D97" s="493"/>
      <c r="E97" s="494"/>
      <c r="F97" s="495"/>
    </row>
    <row r="98" spans="1:41">
      <c r="A98" s="478">
        <v>6</v>
      </c>
      <c r="B98" s="510" t="s">
        <v>363</v>
      </c>
      <c r="C98" s="511"/>
      <c r="D98" s="512"/>
      <c r="E98" s="511"/>
      <c r="F98" s="513"/>
    </row>
    <row r="99" spans="1:41" s="411" customFormat="1">
      <c r="A99" s="514">
        <v>6.1</v>
      </c>
      <c r="B99" s="413" t="s">
        <v>663</v>
      </c>
      <c r="C99" s="292" t="s">
        <v>94</v>
      </c>
      <c r="D99" s="406">
        <v>1</v>
      </c>
      <c r="E99" s="410">
        <f>'6.1'!$J$71</f>
        <v>72830000</v>
      </c>
      <c r="F99" s="484">
        <f>ROUND(D99*E99,0)</f>
        <v>72830000</v>
      </c>
      <c r="G99" s="386"/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386"/>
      <c r="V99" s="386"/>
      <c r="W99" s="386"/>
      <c r="X99" s="386"/>
      <c r="Y99" s="386"/>
      <c r="Z99" s="386"/>
      <c r="AA99" s="386"/>
      <c r="AB99" s="386"/>
      <c r="AC99" s="386"/>
      <c r="AD99" s="386"/>
      <c r="AE99" s="386"/>
      <c r="AF99" s="386"/>
      <c r="AG99" s="386"/>
      <c r="AH99" s="386"/>
      <c r="AI99" s="386"/>
      <c r="AJ99" s="386"/>
      <c r="AK99" s="386"/>
      <c r="AL99" s="386"/>
      <c r="AM99" s="386"/>
      <c r="AN99" s="386"/>
      <c r="AO99" s="386"/>
    </row>
    <row r="100" spans="1:41" s="411" customFormat="1">
      <c r="A100" s="515">
        <v>6.2</v>
      </c>
      <c r="B100" s="408" t="s">
        <v>590</v>
      </c>
      <c r="C100" s="292" t="s">
        <v>94</v>
      </c>
      <c r="D100" s="406">
        <v>1</v>
      </c>
      <c r="E100" s="410">
        <f>'6.2'!$J$71</f>
        <v>82130</v>
      </c>
      <c r="F100" s="484">
        <f>ROUND(D100*E100,0)</f>
        <v>82130</v>
      </c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386"/>
      <c r="AI100" s="386"/>
      <c r="AJ100" s="386"/>
      <c r="AK100" s="386"/>
      <c r="AL100" s="386"/>
      <c r="AM100" s="386"/>
      <c r="AN100" s="386"/>
      <c r="AO100" s="386"/>
    </row>
    <row r="101" spans="1:41" s="411" customFormat="1">
      <c r="A101" s="515">
        <v>6.3</v>
      </c>
      <c r="B101" s="408" t="s">
        <v>591</v>
      </c>
      <c r="C101" s="292" t="s">
        <v>94</v>
      </c>
      <c r="D101" s="406">
        <v>1</v>
      </c>
      <c r="E101" s="410">
        <f>'6.3'!$J$71</f>
        <v>4033850</v>
      </c>
      <c r="F101" s="484">
        <f>ROUND(D101*E101,0)</f>
        <v>4033850</v>
      </c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6"/>
      <c r="Z101" s="386"/>
      <c r="AA101" s="386"/>
      <c r="AB101" s="386"/>
      <c r="AC101" s="386"/>
      <c r="AD101" s="386"/>
      <c r="AE101" s="386"/>
      <c r="AF101" s="386"/>
      <c r="AG101" s="386"/>
      <c r="AH101" s="386"/>
      <c r="AI101" s="386"/>
      <c r="AJ101" s="386"/>
      <c r="AK101" s="386"/>
      <c r="AL101" s="386"/>
      <c r="AM101" s="386"/>
      <c r="AN101" s="386"/>
      <c r="AO101" s="386"/>
    </row>
    <row r="102" spans="1:41" s="411" customFormat="1" ht="17.25" thickBot="1">
      <c r="A102" s="486"/>
      <c r="B102" s="487" t="s">
        <v>525</v>
      </c>
      <c r="C102" s="488"/>
      <c r="D102" s="508"/>
      <c r="E102" s="489"/>
      <c r="F102" s="490">
        <f>SUM(F99:F101)</f>
        <v>76945980</v>
      </c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  <c r="AG102" s="386"/>
      <c r="AH102" s="386"/>
      <c r="AI102" s="386"/>
      <c r="AJ102" s="386"/>
      <c r="AK102" s="386"/>
      <c r="AL102" s="386"/>
      <c r="AM102" s="386"/>
      <c r="AN102" s="386"/>
      <c r="AO102" s="386"/>
    </row>
    <row r="103" spans="1:41" s="411" customFormat="1" ht="17.25" thickBot="1">
      <c r="A103" s="491"/>
      <c r="B103" s="492"/>
      <c r="C103" s="420"/>
      <c r="D103" s="493"/>
      <c r="E103" s="494"/>
      <c r="F103" s="495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  <c r="X103" s="386"/>
      <c r="Y103" s="386"/>
      <c r="Z103" s="386"/>
      <c r="AA103" s="386"/>
      <c r="AB103" s="386"/>
      <c r="AC103" s="386"/>
      <c r="AD103" s="386"/>
      <c r="AE103" s="386"/>
      <c r="AF103" s="386"/>
      <c r="AG103" s="386"/>
      <c r="AH103" s="386"/>
      <c r="AI103" s="386"/>
      <c r="AJ103" s="386"/>
      <c r="AK103" s="386"/>
      <c r="AL103" s="386"/>
      <c r="AM103" s="386"/>
      <c r="AN103" s="386"/>
      <c r="AO103" s="386"/>
    </row>
    <row r="104" spans="1:41">
      <c r="A104" s="478">
        <v>7</v>
      </c>
      <c r="B104" s="479" t="s">
        <v>631</v>
      </c>
      <c r="C104" s="480"/>
      <c r="D104" s="481"/>
      <c r="E104" s="480"/>
      <c r="F104" s="482"/>
    </row>
    <row r="105" spans="1:41" s="411" customFormat="1">
      <c r="A105" s="507">
        <v>7.1</v>
      </c>
      <c r="B105" s="415" t="s">
        <v>340</v>
      </c>
      <c r="C105" s="292" t="s">
        <v>6</v>
      </c>
      <c r="D105" s="416">
        <f>D106+D108</f>
        <v>424.25</v>
      </c>
      <c r="E105" s="402">
        <f>'7.1'!$J$71</f>
        <v>2370</v>
      </c>
      <c r="F105" s="484">
        <f t="shared" ref="F105:F112" si="6">ROUND(D105*E105,0)</f>
        <v>1005473</v>
      </c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  <c r="X105" s="386"/>
      <c r="Y105" s="386"/>
      <c r="Z105" s="386"/>
      <c r="AA105" s="386"/>
      <c r="AB105" s="386"/>
      <c r="AC105" s="386"/>
      <c r="AD105" s="386"/>
      <c r="AE105" s="386"/>
      <c r="AF105" s="386"/>
      <c r="AG105" s="386"/>
      <c r="AH105" s="386"/>
      <c r="AI105" s="386"/>
      <c r="AJ105" s="386"/>
      <c r="AK105" s="386"/>
      <c r="AL105" s="386"/>
      <c r="AM105" s="386"/>
      <c r="AN105" s="386"/>
      <c r="AO105" s="386"/>
    </row>
    <row r="106" spans="1:41" s="411" customFormat="1">
      <c r="A106" s="507">
        <v>7.2</v>
      </c>
      <c r="B106" s="403" t="s">
        <v>660</v>
      </c>
      <c r="C106" s="292" t="s">
        <v>6</v>
      </c>
      <c r="D106" s="416">
        <v>218.87</v>
      </c>
      <c r="E106" s="402">
        <f>'7.2'!$J$71</f>
        <v>26880</v>
      </c>
      <c r="F106" s="484">
        <f t="shared" si="6"/>
        <v>5883226</v>
      </c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  <c r="X106" s="386"/>
      <c r="Y106" s="386"/>
      <c r="Z106" s="386"/>
      <c r="AA106" s="386"/>
      <c r="AB106" s="386"/>
      <c r="AC106" s="386"/>
      <c r="AD106" s="386"/>
      <c r="AE106" s="386"/>
      <c r="AF106" s="386"/>
      <c r="AG106" s="386"/>
      <c r="AH106" s="386"/>
      <c r="AI106" s="386"/>
      <c r="AJ106" s="386"/>
      <c r="AK106" s="386"/>
      <c r="AL106" s="386"/>
      <c r="AM106" s="386"/>
      <c r="AN106" s="386"/>
      <c r="AO106" s="386"/>
    </row>
    <row r="107" spans="1:41" s="411" customFormat="1">
      <c r="A107" s="507">
        <v>7.3</v>
      </c>
      <c r="B107" s="403" t="s">
        <v>543</v>
      </c>
      <c r="C107" s="292" t="s">
        <v>99</v>
      </c>
      <c r="D107" s="416">
        <v>6</v>
      </c>
      <c r="E107" s="402">
        <f>'7.3'!$J$71</f>
        <v>409140</v>
      </c>
      <c r="F107" s="484">
        <f t="shared" si="6"/>
        <v>2454840</v>
      </c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</row>
    <row r="108" spans="1:41" s="411" customFormat="1">
      <c r="A108" s="507">
        <v>7.4</v>
      </c>
      <c r="B108" s="403" t="s">
        <v>661</v>
      </c>
      <c r="C108" s="292" t="s">
        <v>6</v>
      </c>
      <c r="D108" s="416">
        <v>205.38</v>
      </c>
      <c r="E108" s="402">
        <f>'7.4'!$J$71</f>
        <v>30000</v>
      </c>
      <c r="F108" s="484">
        <f t="shared" si="6"/>
        <v>6161400</v>
      </c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</row>
    <row r="109" spans="1:41" s="411" customFormat="1">
      <c r="A109" s="483">
        <v>7.5</v>
      </c>
      <c r="B109" s="403" t="s">
        <v>546</v>
      </c>
      <c r="C109" s="292" t="s">
        <v>422</v>
      </c>
      <c r="D109" s="416">
        <v>6</v>
      </c>
      <c r="E109" s="402">
        <f>+'7.5'!J71</f>
        <v>350000</v>
      </c>
      <c r="F109" s="484">
        <f t="shared" si="6"/>
        <v>2100000</v>
      </c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  <c r="Y109" s="386"/>
      <c r="Z109" s="386"/>
      <c r="AA109" s="386"/>
      <c r="AB109" s="386"/>
      <c r="AC109" s="386"/>
      <c r="AD109" s="386"/>
      <c r="AE109" s="386"/>
      <c r="AF109" s="386"/>
      <c r="AG109" s="386"/>
      <c r="AH109" s="386"/>
      <c r="AI109" s="386"/>
      <c r="AJ109" s="386"/>
      <c r="AK109" s="386"/>
      <c r="AL109" s="386"/>
      <c r="AM109" s="386"/>
      <c r="AN109" s="386"/>
      <c r="AO109" s="386"/>
    </row>
    <row r="110" spans="1:41" s="411" customFormat="1">
      <c r="A110" s="483">
        <v>7.6</v>
      </c>
      <c r="B110" s="403" t="s">
        <v>658</v>
      </c>
      <c r="C110" s="292" t="s">
        <v>659</v>
      </c>
      <c r="D110" s="416">
        <f>2.5*D109</f>
        <v>15</v>
      </c>
      <c r="E110" s="402">
        <f>+'7.6'!J71</f>
        <v>370000</v>
      </c>
      <c r="F110" s="484">
        <f t="shared" si="6"/>
        <v>5550000</v>
      </c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386"/>
      <c r="Y110" s="386"/>
      <c r="Z110" s="386"/>
      <c r="AA110" s="386"/>
      <c r="AB110" s="386"/>
      <c r="AC110" s="386"/>
      <c r="AD110" s="386"/>
      <c r="AE110" s="386"/>
      <c r="AF110" s="386"/>
      <c r="AG110" s="386"/>
      <c r="AH110" s="386"/>
      <c r="AI110" s="386"/>
      <c r="AJ110" s="386"/>
      <c r="AK110" s="386"/>
      <c r="AL110" s="386"/>
      <c r="AM110" s="386"/>
      <c r="AN110" s="386"/>
      <c r="AO110" s="386"/>
    </row>
    <row r="111" spans="1:41" s="411" customFormat="1">
      <c r="A111" s="483">
        <v>7.8</v>
      </c>
      <c r="B111" s="405" t="s">
        <v>347</v>
      </c>
      <c r="C111" s="292" t="s">
        <v>99</v>
      </c>
      <c r="D111" s="406">
        <f>+D107</f>
        <v>6</v>
      </c>
      <c r="E111" s="402">
        <f>+E51</f>
        <v>32080</v>
      </c>
      <c r="F111" s="484">
        <f t="shared" si="6"/>
        <v>192480</v>
      </c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  <c r="X111" s="386"/>
      <c r="Y111" s="386"/>
      <c r="Z111" s="386"/>
      <c r="AA111" s="386"/>
      <c r="AB111" s="386"/>
      <c r="AC111" s="386"/>
      <c r="AD111" s="386"/>
      <c r="AE111" s="386"/>
      <c r="AF111" s="386"/>
      <c r="AG111" s="386"/>
      <c r="AH111" s="386"/>
      <c r="AI111" s="386"/>
      <c r="AJ111" s="386"/>
      <c r="AK111" s="386"/>
      <c r="AL111" s="386"/>
      <c r="AM111" s="386"/>
      <c r="AN111" s="386"/>
      <c r="AO111" s="386"/>
    </row>
    <row r="112" spans="1:41" s="411" customFormat="1">
      <c r="A112" s="483">
        <v>7.9</v>
      </c>
      <c r="B112" s="403" t="s">
        <v>653</v>
      </c>
      <c r="C112" s="404" t="s">
        <v>99</v>
      </c>
      <c r="D112" s="407">
        <f>+D111</f>
        <v>6</v>
      </c>
      <c r="E112" s="402">
        <f>+E74</f>
        <v>27400</v>
      </c>
      <c r="F112" s="484">
        <f t="shared" si="6"/>
        <v>164400</v>
      </c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386"/>
      <c r="V112" s="386"/>
      <c r="W112" s="386"/>
      <c r="X112" s="386"/>
      <c r="Y112" s="386"/>
      <c r="Z112" s="386"/>
      <c r="AA112" s="386"/>
      <c r="AB112" s="386"/>
      <c r="AC112" s="386"/>
      <c r="AD112" s="386"/>
      <c r="AE112" s="386"/>
      <c r="AF112" s="386"/>
      <c r="AG112" s="386"/>
      <c r="AH112" s="386"/>
      <c r="AI112" s="386"/>
      <c r="AJ112" s="386"/>
      <c r="AK112" s="386"/>
      <c r="AL112" s="386"/>
      <c r="AM112" s="386"/>
      <c r="AN112" s="386"/>
      <c r="AO112" s="386"/>
    </row>
    <row r="113" spans="1:41" s="411" customFormat="1" ht="17.25" thickBot="1">
      <c r="A113" s="486"/>
      <c r="B113" s="487" t="s">
        <v>576</v>
      </c>
      <c r="C113" s="488"/>
      <c r="D113" s="508"/>
      <c r="E113" s="509"/>
      <c r="F113" s="490">
        <f>SUM(F105:F112)</f>
        <v>23511819</v>
      </c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386"/>
      <c r="Y113" s="386"/>
      <c r="Z113" s="386"/>
      <c r="AA113" s="386"/>
      <c r="AB113" s="386"/>
      <c r="AC113" s="386"/>
      <c r="AD113" s="386"/>
      <c r="AE113" s="386"/>
      <c r="AF113" s="386"/>
      <c r="AG113" s="386"/>
      <c r="AH113" s="386"/>
      <c r="AI113" s="386"/>
      <c r="AJ113" s="386"/>
      <c r="AK113" s="386"/>
      <c r="AL113" s="386"/>
      <c r="AM113" s="386"/>
      <c r="AN113" s="386"/>
      <c r="AO113" s="386"/>
    </row>
    <row r="114" spans="1:41" s="411" customFormat="1" ht="17.25" thickBot="1">
      <c r="A114" s="491"/>
      <c r="B114" s="492"/>
      <c r="C114" s="420"/>
      <c r="D114" s="493"/>
      <c r="E114" s="494"/>
      <c r="F114" s="495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  <c r="X114" s="386"/>
      <c r="Y114" s="386"/>
      <c r="Z114" s="386"/>
      <c r="AA114" s="386"/>
      <c r="AB114" s="386"/>
      <c r="AC114" s="386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</row>
    <row r="115" spans="1:41" s="411" customFormat="1">
      <c r="A115" s="478">
        <v>8</v>
      </c>
      <c r="B115" s="479" t="s">
        <v>598</v>
      </c>
      <c r="C115" s="480"/>
      <c r="D115" s="481"/>
      <c r="E115" s="480"/>
      <c r="F115" s="482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  <c r="X115" s="386"/>
      <c r="Y115" s="386"/>
      <c r="Z115" s="386"/>
      <c r="AA115" s="386"/>
      <c r="AB115" s="386"/>
      <c r="AC115" s="386"/>
      <c r="AD115" s="386"/>
      <c r="AE115" s="386"/>
      <c r="AF115" s="386"/>
      <c r="AG115" s="386"/>
      <c r="AH115" s="386"/>
      <c r="AI115" s="386"/>
      <c r="AJ115" s="386"/>
      <c r="AK115" s="386"/>
      <c r="AL115" s="386"/>
      <c r="AM115" s="386"/>
      <c r="AN115" s="386"/>
      <c r="AO115" s="386"/>
    </row>
    <row r="116" spans="1:41" s="411" customFormat="1">
      <c r="A116" s="483">
        <v>8.1</v>
      </c>
      <c r="B116" s="417" t="s">
        <v>577</v>
      </c>
      <c r="C116" s="292" t="s">
        <v>101</v>
      </c>
      <c r="D116" s="418">
        <v>28.05</v>
      </c>
      <c r="E116" s="402">
        <f>'8.1'!$J$71</f>
        <v>42020</v>
      </c>
      <c r="F116" s="484">
        <f t="shared" ref="F116:F132" si="7">ROUND(D116*E116,0)</f>
        <v>1178661</v>
      </c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386"/>
      <c r="V116" s="386"/>
      <c r="W116" s="386"/>
      <c r="X116" s="386"/>
      <c r="Y116" s="386"/>
      <c r="Z116" s="386"/>
      <c r="AA116" s="386"/>
      <c r="AB116" s="386"/>
      <c r="AC116" s="386"/>
      <c r="AD116" s="386"/>
      <c r="AE116" s="386"/>
      <c r="AF116" s="386"/>
      <c r="AG116" s="386"/>
      <c r="AH116" s="386"/>
      <c r="AI116" s="386"/>
      <c r="AJ116" s="386"/>
      <c r="AK116" s="386"/>
      <c r="AL116" s="386"/>
      <c r="AM116" s="386"/>
      <c r="AN116" s="386"/>
      <c r="AO116" s="386"/>
    </row>
    <row r="117" spans="1:41" s="411" customFormat="1">
      <c r="A117" s="483">
        <v>8.1999999999999993</v>
      </c>
      <c r="B117" s="417" t="s">
        <v>578</v>
      </c>
      <c r="C117" s="292" t="s">
        <v>101</v>
      </c>
      <c r="D117" s="418">
        <v>33.200000000000003</v>
      </c>
      <c r="E117" s="402">
        <f>'8.2'!$J$71</f>
        <v>150730</v>
      </c>
      <c r="F117" s="484">
        <f t="shared" si="7"/>
        <v>5004236</v>
      </c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  <c r="X117" s="386"/>
      <c r="Y117" s="386"/>
      <c r="Z117" s="386"/>
      <c r="AA117" s="386"/>
      <c r="AB117" s="386"/>
      <c r="AC117" s="386"/>
      <c r="AD117" s="386"/>
      <c r="AE117" s="386"/>
      <c r="AF117" s="386"/>
      <c r="AG117" s="386"/>
      <c r="AH117" s="386"/>
      <c r="AI117" s="386"/>
      <c r="AJ117" s="386"/>
      <c r="AK117" s="386"/>
      <c r="AL117" s="386"/>
      <c r="AM117" s="386"/>
      <c r="AN117" s="386"/>
      <c r="AO117" s="386"/>
    </row>
    <row r="118" spans="1:41" s="411" customFormat="1">
      <c r="A118" s="483">
        <v>8.3000000000000007</v>
      </c>
      <c r="B118" s="417" t="s">
        <v>562</v>
      </c>
      <c r="C118" s="292" t="s">
        <v>6</v>
      </c>
      <c r="D118" s="418">
        <v>10</v>
      </c>
      <c r="E118" s="402">
        <f>'8.3'!$J$71</f>
        <v>59760</v>
      </c>
      <c r="F118" s="484">
        <f t="shared" si="7"/>
        <v>597600</v>
      </c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386"/>
      <c r="V118" s="386"/>
      <c r="W118" s="386"/>
      <c r="X118" s="386"/>
      <c r="Y118" s="386"/>
      <c r="Z118" s="386"/>
      <c r="AA118" s="386"/>
      <c r="AB118" s="386"/>
      <c r="AC118" s="386"/>
      <c r="AD118" s="386"/>
      <c r="AE118" s="386"/>
      <c r="AF118" s="386"/>
      <c r="AG118" s="386"/>
      <c r="AH118" s="386"/>
      <c r="AI118" s="386"/>
      <c r="AJ118" s="386"/>
      <c r="AK118" s="386"/>
      <c r="AL118" s="386"/>
      <c r="AM118" s="386"/>
      <c r="AN118" s="386"/>
      <c r="AO118" s="386"/>
    </row>
    <row r="119" spans="1:41" s="411" customFormat="1">
      <c r="A119" s="483">
        <v>8.4</v>
      </c>
      <c r="B119" s="417" t="s">
        <v>563</v>
      </c>
      <c r="C119" s="292" t="s">
        <v>6</v>
      </c>
      <c r="D119" s="418">
        <v>12.6</v>
      </c>
      <c r="E119" s="402">
        <f>'8.4'!$J$71</f>
        <v>68600</v>
      </c>
      <c r="F119" s="484">
        <f t="shared" si="7"/>
        <v>864360</v>
      </c>
      <c r="G119" s="386"/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386"/>
      <c r="V119" s="386"/>
      <c r="W119" s="386"/>
      <c r="X119" s="386"/>
      <c r="Y119" s="386"/>
      <c r="Z119" s="386"/>
      <c r="AA119" s="386"/>
      <c r="AB119" s="386"/>
      <c r="AC119" s="386"/>
      <c r="AD119" s="386"/>
      <c r="AE119" s="386"/>
      <c r="AF119" s="386"/>
      <c r="AG119" s="386"/>
      <c r="AH119" s="386"/>
      <c r="AI119" s="386"/>
      <c r="AJ119" s="386"/>
      <c r="AK119" s="386"/>
      <c r="AL119" s="386"/>
      <c r="AM119" s="386"/>
      <c r="AN119" s="386"/>
      <c r="AO119" s="386"/>
    </row>
    <row r="120" spans="1:41" s="411" customFormat="1">
      <c r="A120" s="483">
        <v>8.5</v>
      </c>
      <c r="B120" s="403" t="s">
        <v>361</v>
      </c>
      <c r="C120" s="292" t="s">
        <v>91</v>
      </c>
      <c r="D120" s="418">
        <f>230.92</f>
        <v>230.92</v>
      </c>
      <c r="E120" s="402">
        <f>'8.5'!$J$71</f>
        <v>4600</v>
      </c>
      <c r="F120" s="484">
        <f t="shared" si="7"/>
        <v>1062232</v>
      </c>
      <c r="G120" s="386"/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386"/>
      <c r="V120" s="386"/>
      <c r="W120" s="386"/>
      <c r="X120" s="386"/>
      <c r="Y120" s="386"/>
      <c r="Z120" s="386"/>
      <c r="AA120" s="386"/>
      <c r="AB120" s="386"/>
      <c r="AC120" s="386"/>
      <c r="AD120" s="386"/>
      <c r="AE120" s="386"/>
      <c r="AF120" s="386"/>
      <c r="AG120" s="386"/>
      <c r="AH120" s="386"/>
      <c r="AI120" s="386"/>
      <c r="AJ120" s="386"/>
      <c r="AK120" s="386"/>
      <c r="AL120" s="386"/>
      <c r="AM120" s="386"/>
      <c r="AN120" s="386"/>
      <c r="AO120" s="386"/>
    </row>
    <row r="121" spans="1:41" s="411" customFormat="1">
      <c r="A121" s="483">
        <v>8.6</v>
      </c>
      <c r="B121" s="417" t="s">
        <v>564</v>
      </c>
      <c r="C121" s="292" t="s">
        <v>94</v>
      </c>
      <c r="D121" s="418">
        <v>1</v>
      </c>
      <c r="E121" s="402">
        <f>'8.6'!$J$71</f>
        <v>541380</v>
      </c>
      <c r="F121" s="484">
        <f t="shared" si="7"/>
        <v>541380</v>
      </c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  <c r="X121" s="386"/>
      <c r="Y121" s="386"/>
      <c r="Z121" s="386"/>
      <c r="AA121" s="386"/>
      <c r="AB121" s="386"/>
      <c r="AC121" s="386"/>
      <c r="AD121" s="386"/>
      <c r="AE121" s="386"/>
      <c r="AF121" s="386"/>
      <c r="AG121" s="386"/>
      <c r="AH121" s="386"/>
      <c r="AI121" s="386"/>
      <c r="AJ121" s="386"/>
      <c r="AK121" s="386"/>
      <c r="AL121" s="386"/>
      <c r="AM121" s="386"/>
      <c r="AN121" s="386"/>
      <c r="AO121" s="386"/>
    </row>
    <row r="122" spans="1:41" s="411" customFormat="1">
      <c r="A122" s="483">
        <v>8.6999999999999993</v>
      </c>
      <c r="B122" s="417" t="s">
        <v>565</v>
      </c>
      <c r="C122" s="292" t="s">
        <v>101</v>
      </c>
      <c r="D122" s="418">
        <f>+D116*2</f>
        <v>56.1</v>
      </c>
      <c r="E122" s="402">
        <f>'8.7'!$J$71</f>
        <v>21250</v>
      </c>
      <c r="F122" s="484">
        <f t="shared" si="7"/>
        <v>1192125</v>
      </c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  <c r="X122" s="386"/>
      <c r="Y122" s="386"/>
      <c r="Z122" s="386"/>
      <c r="AA122" s="386"/>
      <c r="AB122" s="386"/>
      <c r="AC122" s="386"/>
      <c r="AD122" s="386"/>
      <c r="AE122" s="386"/>
      <c r="AF122" s="386"/>
      <c r="AG122" s="386"/>
      <c r="AH122" s="386"/>
      <c r="AI122" s="386"/>
      <c r="AJ122" s="386"/>
      <c r="AK122" s="386"/>
      <c r="AL122" s="386"/>
      <c r="AM122" s="386"/>
      <c r="AN122" s="386"/>
      <c r="AO122" s="386"/>
    </row>
    <row r="123" spans="1:41" s="411" customFormat="1">
      <c r="A123" s="483">
        <v>8.8000000000000007</v>
      </c>
      <c r="B123" s="417" t="s">
        <v>566</v>
      </c>
      <c r="C123" s="292" t="s">
        <v>101</v>
      </c>
      <c r="D123" s="418">
        <v>10.62</v>
      </c>
      <c r="E123" s="402">
        <f>'8.8'!$J$71</f>
        <v>48440</v>
      </c>
      <c r="F123" s="484">
        <f t="shared" si="7"/>
        <v>514433</v>
      </c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386"/>
      <c r="V123" s="386"/>
      <c r="W123" s="386"/>
      <c r="X123" s="386"/>
      <c r="Y123" s="386"/>
      <c r="Z123" s="386"/>
      <c r="AA123" s="386"/>
      <c r="AB123" s="386"/>
      <c r="AC123" s="386"/>
      <c r="AD123" s="386"/>
      <c r="AE123" s="386"/>
      <c r="AF123" s="386"/>
      <c r="AG123" s="386"/>
      <c r="AH123" s="386"/>
      <c r="AI123" s="386"/>
      <c r="AJ123" s="386"/>
      <c r="AK123" s="386"/>
      <c r="AL123" s="386"/>
      <c r="AM123" s="386"/>
      <c r="AN123" s="386"/>
      <c r="AO123" s="386"/>
    </row>
    <row r="124" spans="1:41" s="411" customFormat="1">
      <c r="A124" s="483">
        <v>8.9</v>
      </c>
      <c r="B124" s="417" t="s">
        <v>567</v>
      </c>
      <c r="C124" s="292" t="s">
        <v>94</v>
      </c>
      <c r="D124" s="418">
        <v>1</v>
      </c>
      <c r="E124" s="402">
        <f>'8.9'!$J$71</f>
        <v>68150</v>
      </c>
      <c r="F124" s="484">
        <f t="shared" si="7"/>
        <v>68150</v>
      </c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386"/>
      <c r="V124" s="386"/>
      <c r="W124" s="386"/>
      <c r="X124" s="386"/>
      <c r="Y124" s="386"/>
      <c r="Z124" s="386"/>
      <c r="AA124" s="386"/>
      <c r="AB124" s="386"/>
      <c r="AC124" s="386"/>
      <c r="AD124" s="386"/>
      <c r="AE124" s="386"/>
      <c r="AF124" s="386"/>
      <c r="AG124" s="386"/>
      <c r="AH124" s="386"/>
      <c r="AI124" s="386"/>
      <c r="AJ124" s="386"/>
      <c r="AK124" s="386"/>
      <c r="AL124" s="386"/>
      <c r="AM124" s="386"/>
      <c r="AN124" s="386"/>
      <c r="AO124" s="386"/>
    </row>
    <row r="125" spans="1:41" s="411" customFormat="1">
      <c r="A125" s="485">
        <v>8.1</v>
      </c>
      <c r="B125" s="417" t="s">
        <v>568</v>
      </c>
      <c r="C125" s="292" t="s">
        <v>94</v>
      </c>
      <c r="D125" s="418">
        <v>2</v>
      </c>
      <c r="E125" s="402">
        <f>'8.10'!$J$71</f>
        <v>82130</v>
      </c>
      <c r="F125" s="484">
        <f t="shared" si="7"/>
        <v>164260</v>
      </c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386"/>
      <c r="V125" s="386"/>
      <c r="W125" s="386"/>
      <c r="X125" s="386"/>
      <c r="Y125" s="386"/>
      <c r="Z125" s="386"/>
      <c r="AA125" s="386"/>
      <c r="AB125" s="386"/>
      <c r="AC125" s="386"/>
      <c r="AD125" s="386"/>
      <c r="AE125" s="386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</row>
    <row r="126" spans="1:41" s="411" customFormat="1">
      <c r="A126" s="485">
        <v>8.11</v>
      </c>
      <c r="B126" s="417" t="s">
        <v>569</v>
      </c>
      <c r="C126" s="292" t="s">
        <v>101</v>
      </c>
      <c r="D126" s="418">
        <f>+D122</f>
        <v>56.1</v>
      </c>
      <c r="E126" s="402">
        <f>'8.11'!$J$71</f>
        <v>17810</v>
      </c>
      <c r="F126" s="484">
        <f t="shared" si="7"/>
        <v>999141</v>
      </c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386"/>
      <c r="V126" s="386"/>
      <c r="W126" s="386"/>
      <c r="X126" s="386"/>
      <c r="Y126" s="386"/>
      <c r="Z126" s="386"/>
      <c r="AA126" s="386"/>
      <c r="AB126" s="386"/>
      <c r="AC126" s="386"/>
      <c r="AD126" s="386"/>
      <c r="AE126" s="386"/>
      <c r="AF126" s="386"/>
      <c r="AG126" s="386"/>
      <c r="AH126" s="386"/>
      <c r="AI126" s="386"/>
      <c r="AJ126" s="386"/>
      <c r="AK126" s="386"/>
      <c r="AL126" s="386"/>
      <c r="AM126" s="386"/>
      <c r="AN126" s="386"/>
      <c r="AO126" s="386"/>
    </row>
    <row r="127" spans="1:41" s="411" customFormat="1">
      <c r="A127" s="483">
        <v>8.1199999999999992</v>
      </c>
      <c r="B127" s="417" t="s">
        <v>570</v>
      </c>
      <c r="C127" s="292" t="s">
        <v>6</v>
      </c>
      <c r="D127" s="418">
        <v>2</v>
      </c>
      <c r="E127" s="402">
        <f>'8.12'!$J$71</f>
        <v>291020</v>
      </c>
      <c r="F127" s="484">
        <f t="shared" si="7"/>
        <v>582040</v>
      </c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6"/>
      <c r="AH127" s="386"/>
      <c r="AI127" s="386"/>
      <c r="AJ127" s="386"/>
      <c r="AK127" s="386"/>
      <c r="AL127" s="386"/>
      <c r="AM127" s="386"/>
      <c r="AN127" s="386"/>
      <c r="AO127" s="386"/>
    </row>
    <row r="128" spans="1:41" s="411" customFormat="1">
      <c r="A128" s="485">
        <v>8.1300000000000008</v>
      </c>
      <c r="B128" s="417" t="s">
        <v>571</v>
      </c>
      <c r="C128" s="292" t="s">
        <v>94</v>
      </c>
      <c r="D128" s="418">
        <v>1</v>
      </c>
      <c r="E128" s="402">
        <f>'8.13'!$J$71</f>
        <v>182590</v>
      </c>
      <c r="F128" s="484">
        <f t="shared" si="7"/>
        <v>182590</v>
      </c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  <c r="X128" s="386"/>
      <c r="Y128" s="386"/>
      <c r="Z128" s="386"/>
      <c r="AA128" s="386"/>
      <c r="AB128" s="386"/>
      <c r="AC128" s="386"/>
      <c r="AD128" s="386"/>
      <c r="AE128" s="386"/>
      <c r="AF128" s="386"/>
      <c r="AG128" s="386"/>
      <c r="AH128" s="386"/>
      <c r="AI128" s="386"/>
      <c r="AJ128" s="386"/>
      <c r="AK128" s="386"/>
      <c r="AL128" s="386"/>
      <c r="AM128" s="386"/>
      <c r="AN128" s="386"/>
      <c r="AO128" s="386"/>
    </row>
    <row r="129" spans="1:41" s="411" customFormat="1">
      <c r="A129" s="483">
        <v>8.14</v>
      </c>
      <c r="B129" s="417" t="s">
        <v>572</v>
      </c>
      <c r="C129" s="292" t="s">
        <v>6</v>
      </c>
      <c r="D129" s="418">
        <v>2</v>
      </c>
      <c r="E129" s="402">
        <f>'8.14'!$J$71</f>
        <v>33490</v>
      </c>
      <c r="F129" s="484">
        <f t="shared" si="7"/>
        <v>66980</v>
      </c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  <c r="AI129" s="386"/>
      <c r="AJ129" s="386"/>
      <c r="AK129" s="386"/>
      <c r="AL129" s="386"/>
      <c r="AM129" s="386"/>
      <c r="AN129" s="386"/>
      <c r="AO129" s="386"/>
    </row>
    <row r="130" spans="1:41" s="411" customFormat="1">
      <c r="A130" s="485">
        <v>8.15</v>
      </c>
      <c r="B130" s="417" t="s">
        <v>573</v>
      </c>
      <c r="C130" s="292" t="s">
        <v>6</v>
      </c>
      <c r="D130" s="418">
        <v>4</v>
      </c>
      <c r="E130" s="402">
        <f>'8.15'!$J$71</f>
        <v>11250</v>
      </c>
      <c r="F130" s="484">
        <f t="shared" si="7"/>
        <v>45000</v>
      </c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  <c r="AA130" s="386"/>
      <c r="AB130" s="386"/>
      <c r="AC130" s="386"/>
      <c r="AD130" s="386"/>
      <c r="AE130" s="386"/>
      <c r="AF130" s="386"/>
      <c r="AG130" s="386"/>
      <c r="AH130" s="386"/>
      <c r="AI130" s="386"/>
      <c r="AJ130" s="386"/>
      <c r="AK130" s="386"/>
      <c r="AL130" s="386"/>
      <c r="AM130" s="386"/>
      <c r="AN130" s="386"/>
      <c r="AO130" s="386"/>
    </row>
    <row r="131" spans="1:41" s="411" customFormat="1">
      <c r="A131" s="483">
        <v>8.16</v>
      </c>
      <c r="B131" s="417" t="s">
        <v>574</v>
      </c>
      <c r="C131" s="292" t="s">
        <v>94</v>
      </c>
      <c r="D131" s="418">
        <v>2</v>
      </c>
      <c r="E131" s="402">
        <f>'8.16'!$J$71</f>
        <v>81030</v>
      </c>
      <c r="F131" s="484">
        <f t="shared" si="7"/>
        <v>162060</v>
      </c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  <c r="X131" s="386"/>
      <c r="Y131" s="386"/>
      <c r="Z131" s="386"/>
      <c r="AA131" s="386"/>
      <c r="AB131" s="386"/>
      <c r="AC131" s="386"/>
      <c r="AD131" s="386"/>
      <c r="AE131" s="386"/>
      <c r="AF131" s="386"/>
      <c r="AG131" s="386"/>
      <c r="AH131" s="386"/>
      <c r="AI131" s="386"/>
      <c r="AJ131" s="386"/>
      <c r="AK131" s="386"/>
      <c r="AL131" s="386"/>
      <c r="AM131" s="386"/>
      <c r="AN131" s="386"/>
      <c r="AO131" s="386"/>
    </row>
    <row r="132" spans="1:41" s="411" customFormat="1" ht="17.25" thickBot="1">
      <c r="A132" s="501">
        <v>8.17</v>
      </c>
      <c r="B132" s="502" t="s">
        <v>575</v>
      </c>
      <c r="C132" s="503" t="s">
        <v>94</v>
      </c>
      <c r="D132" s="504">
        <v>1</v>
      </c>
      <c r="E132" s="505">
        <f>'8.17'!$J$71</f>
        <v>20853</v>
      </c>
      <c r="F132" s="506">
        <f t="shared" si="7"/>
        <v>20853</v>
      </c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  <c r="AI132" s="386"/>
      <c r="AJ132" s="386"/>
      <c r="AK132" s="386"/>
      <c r="AL132" s="386"/>
      <c r="AM132" s="386"/>
      <c r="AN132" s="386"/>
      <c r="AO132" s="386"/>
    </row>
    <row r="133" spans="1:41" s="411" customFormat="1" ht="17.25" thickBot="1">
      <c r="A133" s="496"/>
      <c r="B133" s="497" t="s">
        <v>643</v>
      </c>
      <c r="C133" s="498"/>
      <c r="D133" s="498"/>
      <c r="E133" s="499"/>
      <c r="F133" s="500">
        <f>SUM(F116:F132)</f>
        <v>13246101</v>
      </c>
      <c r="G133" s="386"/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  <c r="X133" s="386"/>
      <c r="Y133" s="386"/>
      <c r="Z133" s="386"/>
      <c r="AA133" s="386"/>
      <c r="AB133" s="386"/>
      <c r="AC133" s="386"/>
      <c r="AD133" s="386"/>
      <c r="AE133" s="386"/>
      <c r="AF133" s="386"/>
      <c r="AG133" s="386"/>
      <c r="AH133" s="386"/>
      <c r="AI133" s="386"/>
      <c r="AJ133" s="386"/>
      <c r="AK133" s="386"/>
      <c r="AL133" s="386"/>
      <c r="AM133" s="386"/>
      <c r="AN133" s="386"/>
      <c r="AO133" s="386"/>
    </row>
    <row r="134" spans="1:41" s="411" customFormat="1">
      <c r="A134" s="386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386"/>
      <c r="V134" s="386"/>
      <c r="W134" s="386"/>
      <c r="X134" s="386"/>
      <c r="Y134" s="386"/>
      <c r="Z134" s="386"/>
      <c r="AA134" s="386"/>
      <c r="AB134" s="386"/>
      <c r="AC134" s="386"/>
      <c r="AD134" s="386"/>
      <c r="AE134" s="386"/>
      <c r="AF134" s="386"/>
      <c r="AG134" s="386"/>
      <c r="AH134" s="386"/>
      <c r="AI134" s="386"/>
      <c r="AJ134" s="386"/>
      <c r="AK134" s="386"/>
      <c r="AL134" s="386"/>
      <c r="AM134" s="386"/>
      <c r="AN134" s="386"/>
      <c r="AO134" s="386"/>
    </row>
    <row r="135" spans="1:41" ht="17.25" thickBot="1">
      <c r="A135" s="386"/>
      <c r="C135" s="386"/>
      <c r="D135" s="386"/>
      <c r="F135" s="386"/>
    </row>
    <row r="136" spans="1:41" ht="17.25" thickBot="1">
      <c r="A136" s="556"/>
      <c r="B136" s="562" t="s">
        <v>779</v>
      </c>
      <c r="C136" s="557"/>
      <c r="D136" s="558"/>
      <c r="E136" s="559"/>
      <c r="F136" s="560">
        <f>+F25+F34+F47+F67+F96+F102+F113+F133</f>
        <v>553841663</v>
      </c>
      <c r="G136" s="591">
        <v>553841663</v>
      </c>
    </row>
    <row r="137" spans="1:41" ht="17.25" thickBot="1">
      <c r="B137" s="423"/>
      <c r="G137" s="595">
        <f>+G136-F136</f>
        <v>0</v>
      </c>
    </row>
    <row r="138" spans="1:41" ht="41.25" customHeight="1" thickBot="1">
      <c r="A138" s="799" t="s">
        <v>787</v>
      </c>
      <c r="B138" s="800"/>
      <c r="C138" s="800"/>
      <c r="D138" s="800"/>
      <c r="E138" s="800"/>
      <c r="F138" s="801"/>
    </row>
    <row r="139" spans="1:41" ht="17.25" thickBot="1">
      <c r="A139" s="392"/>
      <c r="B139" s="385"/>
      <c r="C139" s="420"/>
      <c r="D139" s="420"/>
      <c r="E139" s="385"/>
      <c r="F139" s="424"/>
    </row>
    <row r="140" spans="1:41" ht="17.25" thickBot="1">
      <c r="A140" s="795" t="s">
        <v>41</v>
      </c>
      <c r="B140" s="797" t="s">
        <v>10</v>
      </c>
      <c r="C140" s="797" t="s">
        <v>191</v>
      </c>
      <c r="D140" s="797" t="s">
        <v>192</v>
      </c>
      <c r="E140" s="517" t="s">
        <v>438</v>
      </c>
      <c r="F140" s="518" t="s">
        <v>193</v>
      </c>
    </row>
    <row r="141" spans="1:41" ht="18" thickTop="1" thickBot="1">
      <c r="A141" s="796"/>
      <c r="B141" s="798"/>
      <c r="C141" s="798"/>
      <c r="D141" s="798"/>
      <c r="E141" s="563" t="s">
        <v>50</v>
      </c>
      <c r="F141" s="564" t="s">
        <v>50</v>
      </c>
    </row>
    <row r="142" spans="1:41">
      <c r="A142" s="478">
        <v>1</v>
      </c>
      <c r="B142" s="479" t="s">
        <v>665</v>
      </c>
      <c r="C142" s="480"/>
      <c r="D142" s="480"/>
      <c r="E142" s="480"/>
      <c r="F142" s="482"/>
    </row>
    <row r="143" spans="1:41">
      <c r="A143" s="565">
        <v>1.1000000000000001</v>
      </c>
      <c r="B143" s="405" t="s">
        <v>666</v>
      </c>
      <c r="C143" s="292" t="s">
        <v>659</v>
      </c>
      <c r="D143" s="292">
        <v>750</v>
      </c>
      <c r="E143" s="425">
        <f>+'CH 1,1'!J71</f>
        <v>18720</v>
      </c>
      <c r="F143" s="484">
        <f t="shared" ref="F143:F148" si="8">ROUND(D143*E143,0)</f>
        <v>14040000</v>
      </c>
      <c r="M143" s="426"/>
    </row>
    <row r="144" spans="1:41">
      <c r="A144" s="565">
        <v>1.2</v>
      </c>
      <c r="B144" s="405" t="s">
        <v>667</v>
      </c>
      <c r="C144" s="292" t="s">
        <v>668</v>
      </c>
      <c r="D144" s="292">
        <v>4</v>
      </c>
      <c r="E144" s="425">
        <f>+'CH 1,2'!J71</f>
        <v>5729690</v>
      </c>
      <c r="F144" s="484">
        <f t="shared" si="8"/>
        <v>22918760</v>
      </c>
      <c r="M144" s="426"/>
    </row>
    <row r="145" spans="1:13">
      <c r="A145" s="565">
        <v>1.3</v>
      </c>
      <c r="B145" s="405" t="s">
        <v>669</v>
      </c>
      <c r="C145" s="292" t="s">
        <v>422</v>
      </c>
      <c r="D145" s="292">
        <v>6</v>
      </c>
      <c r="E145" s="425">
        <f>+'CH 1,3'!J70</f>
        <v>179320</v>
      </c>
      <c r="F145" s="484">
        <f t="shared" si="8"/>
        <v>1075920</v>
      </c>
      <c r="M145" s="426"/>
    </row>
    <row r="146" spans="1:13">
      <c r="A146" s="565">
        <v>1.4</v>
      </c>
      <c r="B146" s="405" t="s">
        <v>670</v>
      </c>
      <c r="C146" s="292" t="s">
        <v>422</v>
      </c>
      <c r="D146" s="292">
        <v>2</v>
      </c>
      <c r="E146" s="425">
        <f>+'CH 1,4'!J70</f>
        <v>253550</v>
      </c>
      <c r="F146" s="484">
        <f t="shared" si="8"/>
        <v>507100</v>
      </c>
      <c r="M146" s="426"/>
    </row>
    <row r="147" spans="1:13">
      <c r="A147" s="565">
        <v>1.5</v>
      </c>
      <c r="B147" s="405" t="s">
        <v>671</v>
      </c>
      <c r="C147" s="292" t="s">
        <v>659</v>
      </c>
      <c r="D147" s="292">
        <v>470</v>
      </c>
      <c r="E147" s="425">
        <f>+'CH 1,5'!J71</f>
        <v>13930</v>
      </c>
      <c r="F147" s="484">
        <f t="shared" si="8"/>
        <v>6547100</v>
      </c>
      <c r="M147" s="426"/>
    </row>
    <row r="148" spans="1:13" ht="17.25" thickBot="1">
      <c r="A148" s="565">
        <v>1.6</v>
      </c>
      <c r="B148" s="566" t="s">
        <v>672</v>
      </c>
      <c r="C148" s="414" t="s">
        <v>673</v>
      </c>
      <c r="D148" s="414">
        <v>1</v>
      </c>
      <c r="E148" s="567">
        <f>+'CH 1,6'!J71</f>
        <v>2209440</v>
      </c>
      <c r="F148" s="529">
        <f t="shared" si="8"/>
        <v>2209440</v>
      </c>
      <c r="M148" s="426"/>
    </row>
    <row r="149" spans="1:13" ht="17.25" thickBot="1">
      <c r="A149" s="530"/>
      <c r="B149" s="536" t="s">
        <v>246</v>
      </c>
      <c r="C149" s="537"/>
      <c r="D149" s="537"/>
      <c r="E149" s="568"/>
      <c r="F149" s="534">
        <f>SUM(F143:F148)</f>
        <v>47298320</v>
      </c>
      <c r="M149" s="426"/>
    </row>
    <row r="150" spans="1:13" ht="17.25" thickBot="1">
      <c r="A150" s="392"/>
      <c r="B150" s="385"/>
      <c r="C150" s="420"/>
      <c r="D150" s="420"/>
      <c r="E150" s="424"/>
      <c r="F150" s="424"/>
      <c r="M150" s="426"/>
    </row>
    <row r="151" spans="1:13">
      <c r="A151" s="478">
        <v>2</v>
      </c>
      <c r="B151" s="479" t="s">
        <v>674</v>
      </c>
      <c r="C151" s="480"/>
      <c r="D151" s="480"/>
      <c r="E151" s="480"/>
      <c r="F151" s="482"/>
      <c r="M151" s="426"/>
    </row>
    <row r="152" spans="1:13">
      <c r="A152" s="565">
        <v>2.1</v>
      </c>
      <c r="B152" s="405" t="s">
        <v>675</v>
      </c>
      <c r="C152" s="292" t="s">
        <v>654</v>
      </c>
      <c r="D152" s="292">
        <v>844</v>
      </c>
      <c r="E152" s="425">
        <f>+'CH 2,1'!J71</f>
        <v>23530</v>
      </c>
      <c r="F152" s="484">
        <f t="shared" ref="F152:F160" si="9">ROUND(D152*E152,0)</f>
        <v>19859320</v>
      </c>
      <c r="M152" s="426"/>
    </row>
    <row r="153" spans="1:13">
      <c r="A153" s="565">
        <v>2.2000000000000002</v>
      </c>
      <c r="B153" s="405" t="s">
        <v>676</v>
      </c>
      <c r="C153" s="292" t="s">
        <v>654</v>
      </c>
      <c r="D153" s="292">
        <v>350</v>
      </c>
      <c r="E153" s="425">
        <f>+'CH2,2'!J71</f>
        <v>34210</v>
      </c>
      <c r="F153" s="484">
        <f t="shared" si="9"/>
        <v>11973500</v>
      </c>
      <c r="M153" s="426"/>
    </row>
    <row r="154" spans="1:13">
      <c r="A154" s="565">
        <v>2.2999999999999998</v>
      </c>
      <c r="B154" s="405" t="s">
        <v>677</v>
      </c>
      <c r="C154" s="292" t="s">
        <v>654</v>
      </c>
      <c r="D154" s="292">
        <v>548.41999999999996</v>
      </c>
      <c r="E154" s="425">
        <f>+'CH 2,3'!J71</f>
        <v>43400</v>
      </c>
      <c r="F154" s="484">
        <f t="shared" si="9"/>
        <v>23801428</v>
      </c>
      <c r="M154" s="426"/>
    </row>
    <row r="155" spans="1:13">
      <c r="A155" s="565">
        <v>2.4</v>
      </c>
      <c r="B155" s="405" t="s">
        <v>678</v>
      </c>
      <c r="C155" s="292" t="s">
        <v>654</v>
      </c>
      <c r="D155" s="292">
        <v>308.32</v>
      </c>
      <c r="E155" s="425">
        <f>+'CH 2,4'!J71</f>
        <v>19000</v>
      </c>
      <c r="F155" s="484">
        <f t="shared" si="9"/>
        <v>5858080</v>
      </c>
      <c r="M155" s="426"/>
    </row>
    <row r="156" spans="1:13" ht="33">
      <c r="A156" s="565">
        <v>2.5</v>
      </c>
      <c r="B156" s="413" t="s">
        <v>679</v>
      </c>
      <c r="C156" s="292" t="s">
        <v>654</v>
      </c>
      <c r="D156" s="292">
        <v>1233.3</v>
      </c>
      <c r="E156" s="425">
        <f>+'CH 2,5'!J71</f>
        <v>64500</v>
      </c>
      <c r="F156" s="484">
        <f t="shared" si="9"/>
        <v>79547850</v>
      </c>
      <c r="M156" s="426"/>
    </row>
    <row r="157" spans="1:13">
      <c r="A157" s="565">
        <v>2.6</v>
      </c>
      <c r="B157" s="405" t="s">
        <v>680</v>
      </c>
      <c r="C157" s="292" t="s">
        <v>654</v>
      </c>
      <c r="D157" s="292">
        <v>200.8</v>
      </c>
      <c r="E157" s="425">
        <f>+'CH 2,6 '!J71</f>
        <v>130560</v>
      </c>
      <c r="F157" s="484">
        <f t="shared" si="9"/>
        <v>26216448</v>
      </c>
      <c r="K157" s="426"/>
      <c r="M157" s="426"/>
    </row>
    <row r="158" spans="1:13">
      <c r="A158" s="565">
        <v>2.7</v>
      </c>
      <c r="B158" s="405" t="s">
        <v>681</v>
      </c>
      <c r="C158" s="292" t="s">
        <v>682</v>
      </c>
      <c r="D158" s="292">
        <v>700</v>
      </c>
      <c r="E158" s="425">
        <f>+'CH 2,7'!J71</f>
        <v>20670</v>
      </c>
      <c r="F158" s="484">
        <f t="shared" si="9"/>
        <v>14469000</v>
      </c>
      <c r="M158" s="426"/>
    </row>
    <row r="159" spans="1:13">
      <c r="A159" s="565">
        <v>2.8</v>
      </c>
      <c r="B159" s="405" t="s">
        <v>683</v>
      </c>
      <c r="C159" s="292" t="s">
        <v>684</v>
      </c>
      <c r="D159" s="292">
        <v>1</v>
      </c>
      <c r="E159" s="425">
        <f>+'CH 2,8'!J70</f>
        <v>9419280</v>
      </c>
      <c r="F159" s="484">
        <f t="shared" si="9"/>
        <v>9419280</v>
      </c>
      <c r="M159" s="426"/>
    </row>
    <row r="160" spans="1:13" ht="17.25" thickBot="1">
      <c r="A160" s="569">
        <v>2.9</v>
      </c>
      <c r="B160" s="570" t="s">
        <v>685</v>
      </c>
      <c r="C160" s="503" t="s">
        <v>654</v>
      </c>
      <c r="D160" s="503">
        <v>1920.59</v>
      </c>
      <c r="E160" s="571">
        <f>+'CH 2,9'!J71</f>
        <v>27400</v>
      </c>
      <c r="F160" s="506">
        <f t="shared" si="9"/>
        <v>52624166</v>
      </c>
      <c r="M160" s="426"/>
    </row>
    <row r="161" spans="1:13" ht="17.25" thickBot="1">
      <c r="A161" s="530"/>
      <c r="B161" s="536" t="s">
        <v>333</v>
      </c>
      <c r="C161" s="537"/>
      <c r="D161" s="537"/>
      <c r="E161" s="568"/>
      <c r="F161" s="534">
        <f>SUM(F152:F160)</f>
        <v>243769072</v>
      </c>
      <c r="M161" s="426"/>
    </row>
    <row r="162" spans="1:13" ht="17.25" thickBot="1">
      <c r="A162" s="392"/>
      <c r="B162" s="385"/>
      <c r="C162" s="420"/>
      <c r="D162" s="420"/>
      <c r="E162" s="424"/>
      <c r="F162" s="424"/>
      <c r="M162" s="426"/>
    </row>
    <row r="163" spans="1:13">
      <c r="A163" s="478">
        <v>3</v>
      </c>
      <c r="B163" s="479" t="s">
        <v>686</v>
      </c>
      <c r="C163" s="480"/>
      <c r="D163" s="480"/>
      <c r="E163" s="480"/>
      <c r="F163" s="482"/>
      <c r="M163" s="426"/>
    </row>
    <row r="164" spans="1:13">
      <c r="A164" s="565">
        <v>3.1</v>
      </c>
      <c r="B164" s="405" t="s">
        <v>687</v>
      </c>
      <c r="C164" s="292" t="s">
        <v>659</v>
      </c>
      <c r="D164" s="292">
        <v>497</v>
      </c>
      <c r="E164" s="425">
        <f>+'CH 3,1'!J71</f>
        <v>96320</v>
      </c>
      <c r="F164" s="484">
        <f t="shared" ref="F164:F172" si="10">ROUND(D164*E164,0)</f>
        <v>47871040</v>
      </c>
      <c r="M164" s="426"/>
    </row>
    <row r="165" spans="1:13">
      <c r="A165" s="565">
        <v>3.2</v>
      </c>
      <c r="B165" s="413" t="s">
        <v>688</v>
      </c>
      <c r="C165" s="292" t="s">
        <v>654</v>
      </c>
      <c r="D165" s="292">
        <v>15</v>
      </c>
      <c r="E165" s="425">
        <f>+'CH 3,2'!J71</f>
        <v>741630</v>
      </c>
      <c r="F165" s="484">
        <f t="shared" si="10"/>
        <v>11124450</v>
      </c>
      <c r="M165" s="426"/>
    </row>
    <row r="166" spans="1:13">
      <c r="A166" s="565">
        <v>3.3</v>
      </c>
      <c r="B166" s="413" t="s">
        <v>689</v>
      </c>
      <c r="C166" s="292" t="s">
        <v>654</v>
      </c>
      <c r="D166" s="292">
        <v>3</v>
      </c>
      <c r="E166" s="425">
        <f>+'CH3,3'!J71</f>
        <v>639970</v>
      </c>
      <c r="F166" s="484">
        <f t="shared" si="10"/>
        <v>1919910</v>
      </c>
      <c r="M166" s="426"/>
    </row>
    <row r="167" spans="1:13">
      <c r="A167" s="565">
        <v>3.4</v>
      </c>
      <c r="B167" s="413" t="s">
        <v>690</v>
      </c>
      <c r="C167" s="292" t="s">
        <v>101</v>
      </c>
      <c r="D167" s="292">
        <v>70</v>
      </c>
      <c r="E167" s="425">
        <f>+'CH 3,4'!J71</f>
        <v>31010</v>
      </c>
      <c r="F167" s="484">
        <f t="shared" si="10"/>
        <v>2170700</v>
      </c>
      <c r="M167" s="426"/>
    </row>
    <row r="168" spans="1:13">
      <c r="A168" s="565">
        <v>3.5</v>
      </c>
      <c r="B168" s="413" t="s">
        <v>691</v>
      </c>
      <c r="C168" s="292" t="s">
        <v>692</v>
      </c>
      <c r="D168" s="292">
        <v>300</v>
      </c>
      <c r="E168" s="425">
        <f>+'CH 3,5'!J71</f>
        <v>4600</v>
      </c>
      <c r="F168" s="484">
        <f t="shared" si="10"/>
        <v>1380000</v>
      </c>
      <c r="M168" s="426"/>
    </row>
    <row r="169" spans="1:13">
      <c r="A169" s="565">
        <v>3.6</v>
      </c>
      <c r="B169" s="405" t="s">
        <v>693</v>
      </c>
      <c r="C169" s="292" t="s">
        <v>682</v>
      </c>
      <c r="D169" s="292">
        <v>103</v>
      </c>
      <c r="E169" s="425">
        <f>+'CH 3,6'!J71</f>
        <v>146740</v>
      </c>
      <c r="F169" s="484">
        <f t="shared" si="10"/>
        <v>15114220</v>
      </c>
      <c r="M169" s="426"/>
    </row>
    <row r="170" spans="1:13">
      <c r="A170" s="565">
        <v>3.7</v>
      </c>
      <c r="B170" s="405" t="s">
        <v>694</v>
      </c>
      <c r="C170" s="292" t="s">
        <v>422</v>
      </c>
      <c r="D170" s="292">
        <v>2</v>
      </c>
      <c r="E170" s="425">
        <f>+'CH 3,7'!J71</f>
        <v>413500</v>
      </c>
      <c r="F170" s="484">
        <f t="shared" si="10"/>
        <v>827000</v>
      </c>
      <c r="M170" s="426"/>
    </row>
    <row r="171" spans="1:13">
      <c r="A171" s="565">
        <v>3.8</v>
      </c>
      <c r="B171" s="405" t="s">
        <v>695</v>
      </c>
      <c r="C171" s="292" t="s">
        <v>422</v>
      </c>
      <c r="D171" s="292">
        <v>60</v>
      </c>
      <c r="E171" s="425">
        <f>+'CH 3,8'!J73</f>
        <v>914490</v>
      </c>
      <c r="F171" s="484">
        <f t="shared" si="10"/>
        <v>54869400</v>
      </c>
      <c r="M171" s="426"/>
    </row>
    <row r="172" spans="1:13" ht="17.25" thickBot="1">
      <c r="A172" s="565">
        <v>3.9</v>
      </c>
      <c r="B172" s="405" t="s">
        <v>696</v>
      </c>
      <c r="C172" s="292" t="s">
        <v>422</v>
      </c>
      <c r="D172" s="292">
        <v>10</v>
      </c>
      <c r="E172" s="425">
        <f>+'CH 3,9'!J71</f>
        <v>408990</v>
      </c>
      <c r="F172" s="484">
        <f t="shared" si="10"/>
        <v>4089900</v>
      </c>
      <c r="M172" s="426"/>
    </row>
    <row r="173" spans="1:13" ht="17.25" thickBot="1">
      <c r="A173" s="530"/>
      <c r="B173" s="536" t="s">
        <v>335</v>
      </c>
      <c r="C173" s="537"/>
      <c r="D173" s="537"/>
      <c r="E173" s="568"/>
      <c r="F173" s="534">
        <f>SUM(F164:F172)</f>
        <v>139366620</v>
      </c>
      <c r="M173" s="426"/>
    </row>
    <row r="174" spans="1:13" ht="17.25" thickBot="1">
      <c r="A174" s="392"/>
      <c r="B174" s="385"/>
      <c r="C174" s="420"/>
      <c r="D174" s="420"/>
      <c r="E174" s="424"/>
      <c r="F174" s="424"/>
      <c r="M174" s="426"/>
    </row>
    <row r="175" spans="1:13">
      <c r="A175" s="478">
        <v>4</v>
      </c>
      <c r="B175" s="479" t="s">
        <v>697</v>
      </c>
      <c r="C175" s="480"/>
      <c r="D175" s="480"/>
      <c r="E175" s="480"/>
      <c r="F175" s="482"/>
      <c r="M175" s="426"/>
    </row>
    <row r="176" spans="1:13">
      <c r="A176" s="565">
        <v>4.0999999999999996</v>
      </c>
      <c r="B176" s="405" t="s">
        <v>698</v>
      </c>
      <c r="C176" s="292" t="s">
        <v>422</v>
      </c>
      <c r="D176" s="292">
        <v>1</v>
      </c>
      <c r="E176" s="425">
        <f>+'CH 4,1'!J71</f>
        <v>405350</v>
      </c>
      <c r="F176" s="484">
        <f t="shared" ref="F176:F179" si="11">ROUND(D176*E176,0)</f>
        <v>405350</v>
      </c>
      <c r="M176" s="426"/>
    </row>
    <row r="177" spans="1:13">
      <c r="A177" s="565">
        <v>4.2</v>
      </c>
      <c r="B177" s="405" t="s">
        <v>699</v>
      </c>
      <c r="C177" s="292" t="s">
        <v>654</v>
      </c>
      <c r="D177" s="292">
        <v>1</v>
      </c>
      <c r="E177" s="425">
        <f>+'CH 4,2'!J71</f>
        <v>812720</v>
      </c>
      <c r="F177" s="484">
        <f t="shared" si="11"/>
        <v>812720</v>
      </c>
      <c r="M177" s="426"/>
    </row>
    <row r="178" spans="1:13" ht="33">
      <c r="A178" s="565">
        <v>4.3</v>
      </c>
      <c r="B178" s="413" t="s">
        <v>700</v>
      </c>
      <c r="C178" s="292" t="s">
        <v>422</v>
      </c>
      <c r="D178" s="292">
        <v>2</v>
      </c>
      <c r="E178" s="425">
        <f>+'CH 4,3'!J71</f>
        <v>14283070</v>
      </c>
      <c r="F178" s="484">
        <f t="shared" si="11"/>
        <v>28566140</v>
      </c>
      <c r="M178" s="426"/>
    </row>
    <row r="179" spans="1:13" ht="17.25" thickBot="1">
      <c r="A179" s="569">
        <v>4.4000000000000004</v>
      </c>
      <c r="B179" s="570" t="s">
        <v>701</v>
      </c>
      <c r="C179" s="503" t="s">
        <v>659</v>
      </c>
      <c r="D179" s="503">
        <v>15</v>
      </c>
      <c r="E179" s="571">
        <f>+'CH 4,4'!J71</f>
        <v>55960</v>
      </c>
      <c r="F179" s="506">
        <f t="shared" si="11"/>
        <v>839400</v>
      </c>
      <c r="M179" s="426"/>
    </row>
    <row r="180" spans="1:13" ht="17.25" thickBot="1">
      <c r="A180" s="530"/>
      <c r="B180" s="536" t="s">
        <v>440</v>
      </c>
      <c r="C180" s="537"/>
      <c r="D180" s="537"/>
      <c r="E180" s="568"/>
      <c r="F180" s="534">
        <f>SUM(F176:F179)</f>
        <v>30623610</v>
      </c>
      <c r="M180" s="426"/>
    </row>
    <row r="181" spans="1:13" ht="17.25" thickBot="1">
      <c r="A181" s="392"/>
      <c r="B181" s="385"/>
      <c r="C181" s="420"/>
      <c r="D181" s="420"/>
      <c r="E181" s="424"/>
      <c r="F181" s="424"/>
      <c r="M181" s="426"/>
    </row>
    <row r="182" spans="1:13" ht="17.25" thickBot="1">
      <c r="A182" s="556"/>
      <c r="B182" s="562" t="s">
        <v>780</v>
      </c>
      <c r="C182" s="557"/>
      <c r="D182" s="558"/>
      <c r="E182" s="559"/>
      <c r="F182" s="560">
        <f>+F180+F173+F161+F149</f>
        <v>461057622</v>
      </c>
      <c r="G182" s="591">
        <v>461057622</v>
      </c>
      <c r="H182" s="595">
        <f>+G182-F182</f>
        <v>0</v>
      </c>
      <c r="M182" s="426"/>
    </row>
    <row r="183" spans="1:13" ht="17.25" thickBot="1">
      <c r="M183" s="426"/>
    </row>
    <row r="184" spans="1:13" ht="47.25" customHeight="1" thickBot="1">
      <c r="A184" s="799" t="s">
        <v>782</v>
      </c>
      <c r="B184" s="800"/>
      <c r="C184" s="800"/>
      <c r="D184" s="800"/>
      <c r="E184" s="800"/>
      <c r="F184" s="801"/>
      <c r="M184" s="426"/>
    </row>
    <row r="185" spans="1:13">
      <c r="M185" s="426"/>
    </row>
    <row r="186" spans="1:13" ht="17.25" thickBot="1">
      <c r="M186" s="426"/>
    </row>
    <row r="187" spans="1:13" ht="17.25" thickBot="1">
      <c r="A187" s="795" t="s">
        <v>41</v>
      </c>
      <c r="B187" s="797" t="s">
        <v>10</v>
      </c>
      <c r="C187" s="797" t="s">
        <v>191</v>
      </c>
      <c r="D187" s="797" t="s">
        <v>192</v>
      </c>
      <c r="E187" s="517" t="s">
        <v>438</v>
      </c>
      <c r="F187" s="518" t="s">
        <v>193</v>
      </c>
      <c r="M187" s="426"/>
    </row>
    <row r="188" spans="1:13" ht="18" thickTop="1" thickBot="1">
      <c r="A188" s="796"/>
      <c r="B188" s="798"/>
      <c r="C188" s="798"/>
      <c r="D188" s="798"/>
      <c r="E188" s="563" t="s">
        <v>50</v>
      </c>
      <c r="F188" s="564" t="s">
        <v>50</v>
      </c>
      <c r="M188" s="426"/>
    </row>
    <row r="189" spans="1:13">
      <c r="A189" s="478">
        <v>1</v>
      </c>
      <c r="B189" s="479" t="s">
        <v>665</v>
      </c>
      <c r="C189" s="480"/>
      <c r="D189" s="480"/>
      <c r="E189" s="572"/>
      <c r="F189" s="482"/>
      <c r="M189" s="426"/>
    </row>
    <row r="190" spans="1:13">
      <c r="A190" s="573">
        <v>1.1000000000000001</v>
      </c>
      <c r="B190" s="405" t="s">
        <v>666</v>
      </c>
      <c r="C190" s="292" t="s">
        <v>659</v>
      </c>
      <c r="D190" s="292">
        <v>555</v>
      </c>
      <c r="E190" s="425">
        <f>+'UR 1,1'!J71</f>
        <v>18720</v>
      </c>
      <c r="F190" s="484">
        <f t="shared" ref="F190:F197" si="12">ROUND(D190*E190,0)</f>
        <v>10389600</v>
      </c>
      <c r="M190" s="426"/>
    </row>
    <row r="191" spans="1:13">
      <c r="A191" s="573">
        <v>1.2</v>
      </c>
      <c r="B191" s="405" t="s">
        <v>667</v>
      </c>
      <c r="C191" s="292" t="s">
        <v>668</v>
      </c>
      <c r="D191" s="292">
        <v>4</v>
      </c>
      <c r="E191" s="425">
        <f>+'UR 1.2'!J71</f>
        <v>5729690</v>
      </c>
      <c r="F191" s="484">
        <f t="shared" si="12"/>
        <v>22918760</v>
      </c>
      <c r="M191" s="426"/>
    </row>
    <row r="192" spans="1:13">
      <c r="A192" s="573">
        <v>1.3</v>
      </c>
      <c r="B192" s="405" t="s">
        <v>669</v>
      </c>
      <c r="C192" s="292" t="s">
        <v>422</v>
      </c>
      <c r="D192" s="292">
        <v>10</v>
      </c>
      <c r="E192" s="425">
        <f>+'UR 1.3'!J70</f>
        <v>179320</v>
      </c>
      <c r="F192" s="484">
        <f t="shared" si="12"/>
        <v>1793200</v>
      </c>
      <c r="M192" s="426"/>
    </row>
    <row r="193" spans="1:13">
      <c r="A193" s="573">
        <v>1.4</v>
      </c>
      <c r="B193" s="405" t="s">
        <v>670</v>
      </c>
      <c r="C193" s="292" t="s">
        <v>422</v>
      </c>
      <c r="D193" s="292">
        <v>2</v>
      </c>
      <c r="E193" s="425">
        <f>+'UR 1.4'!J70</f>
        <v>253550</v>
      </c>
      <c r="F193" s="484">
        <f t="shared" si="12"/>
        <v>507100</v>
      </c>
      <c r="M193" s="426"/>
    </row>
    <row r="194" spans="1:13">
      <c r="A194" s="573">
        <v>1.5</v>
      </c>
      <c r="B194" s="405" t="s">
        <v>671</v>
      </c>
      <c r="C194" s="292" t="s">
        <v>659</v>
      </c>
      <c r="D194" s="292">
        <v>275.33999999999997</v>
      </c>
      <c r="E194" s="425">
        <f>+'UR 1..5'!J71</f>
        <v>13930</v>
      </c>
      <c r="F194" s="484">
        <f t="shared" si="12"/>
        <v>3835486</v>
      </c>
      <c r="M194" s="426"/>
    </row>
    <row r="195" spans="1:13">
      <c r="A195" s="573">
        <v>1.6</v>
      </c>
      <c r="B195" s="405" t="s">
        <v>704</v>
      </c>
      <c r="C195" s="292" t="s">
        <v>682</v>
      </c>
      <c r="D195" s="292">
        <v>600</v>
      </c>
      <c r="E195" s="425">
        <f>+'UR 1.6'!J70</f>
        <v>15000</v>
      </c>
      <c r="F195" s="484">
        <f t="shared" si="12"/>
        <v>9000000</v>
      </c>
      <c r="M195" s="426"/>
    </row>
    <row r="196" spans="1:13">
      <c r="A196" s="573">
        <v>1.7</v>
      </c>
      <c r="B196" s="405" t="s">
        <v>705</v>
      </c>
      <c r="C196" s="292" t="s">
        <v>682</v>
      </c>
      <c r="D196" s="292">
        <v>48</v>
      </c>
      <c r="E196" s="425">
        <f>+'UR 1.7'!J70</f>
        <v>10000</v>
      </c>
      <c r="F196" s="484">
        <f t="shared" si="12"/>
        <v>480000</v>
      </c>
      <c r="M196" s="426"/>
    </row>
    <row r="197" spans="1:13">
      <c r="A197" s="573">
        <v>1.8</v>
      </c>
      <c r="B197" s="405" t="s">
        <v>706</v>
      </c>
      <c r="C197" s="292" t="s">
        <v>659</v>
      </c>
      <c r="D197" s="292">
        <v>69.599999999999994</v>
      </c>
      <c r="E197" s="425">
        <f>+'UR 1.8'!J70</f>
        <v>9000</v>
      </c>
      <c r="F197" s="484">
        <f t="shared" si="12"/>
        <v>626400</v>
      </c>
      <c r="M197" s="426"/>
    </row>
    <row r="198" spans="1:13" ht="17.25" thickBot="1">
      <c r="A198" s="569">
        <v>1.9</v>
      </c>
      <c r="B198" s="570" t="s">
        <v>707</v>
      </c>
      <c r="C198" s="503" t="s">
        <v>654</v>
      </c>
      <c r="D198" s="594">
        <v>152.20383393591729</v>
      </c>
      <c r="E198" s="571">
        <f>+'UR 1.9'!J71</f>
        <v>27400</v>
      </c>
      <c r="F198" s="506">
        <f>D198*E198</f>
        <v>4170385.0498441337</v>
      </c>
      <c r="G198" s="591"/>
      <c r="H198" s="440"/>
      <c r="M198" s="426"/>
    </row>
    <row r="199" spans="1:13" ht="17.25" thickBot="1">
      <c r="A199" s="530"/>
      <c r="B199" s="531" t="s">
        <v>246</v>
      </c>
      <c r="C199" s="531"/>
      <c r="D199" s="531"/>
      <c r="E199" s="531"/>
      <c r="F199" s="534">
        <f>SUM(F190:F198)</f>
        <v>53720931.049844131</v>
      </c>
      <c r="M199" s="426"/>
    </row>
    <row r="200" spans="1:13" ht="17.25" thickBot="1">
      <c r="A200" s="392"/>
      <c r="B200" s="385"/>
      <c r="C200" s="420"/>
      <c r="D200" s="420"/>
      <c r="E200" s="424"/>
      <c r="F200" s="424"/>
      <c r="M200" s="426"/>
    </row>
    <row r="201" spans="1:13">
      <c r="A201" s="478">
        <v>2</v>
      </c>
      <c r="B201" s="479" t="s">
        <v>674</v>
      </c>
      <c r="C201" s="480"/>
      <c r="D201" s="480"/>
      <c r="E201" s="572"/>
      <c r="F201" s="482"/>
      <c r="M201" s="426"/>
    </row>
    <row r="202" spans="1:13">
      <c r="A202" s="573">
        <v>2.1</v>
      </c>
      <c r="B202" s="405" t="s">
        <v>702</v>
      </c>
      <c r="C202" s="292" t="s">
        <v>654</v>
      </c>
      <c r="D202" s="292">
        <f>567.19+37.5</f>
        <v>604.69000000000005</v>
      </c>
      <c r="E202" s="425">
        <f>+'UR 2.1'!J71</f>
        <v>23530</v>
      </c>
      <c r="F202" s="484">
        <f t="shared" ref="F202:F207" si="13">ROUND(D202*E202,0)</f>
        <v>14228356</v>
      </c>
      <c r="M202" s="426"/>
    </row>
    <row r="203" spans="1:13">
      <c r="A203" s="573">
        <v>2.2000000000000002</v>
      </c>
      <c r="B203" s="405" t="s">
        <v>703</v>
      </c>
      <c r="C203" s="292" t="s">
        <v>654</v>
      </c>
      <c r="D203" s="292">
        <f>78.64+90-105.38</f>
        <v>63.259999999999991</v>
      </c>
      <c r="E203" s="425">
        <f>+'UR 2.2'!J71</f>
        <v>34210</v>
      </c>
      <c r="F203" s="484">
        <f t="shared" si="13"/>
        <v>2164125</v>
      </c>
      <c r="M203" s="426"/>
    </row>
    <row r="204" spans="1:13">
      <c r="A204" s="573">
        <v>2.2999999999999998</v>
      </c>
      <c r="B204" s="405" t="s">
        <v>678</v>
      </c>
      <c r="C204" s="292" t="s">
        <v>654</v>
      </c>
      <c r="D204" s="292">
        <f>99.21+46</f>
        <v>145.20999999999998</v>
      </c>
      <c r="E204" s="425">
        <f>+'UR 2.3'!J71</f>
        <v>19000</v>
      </c>
      <c r="F204" s="484">
        <f t="shared" si="13"/>
        <v>2758990</v>
      </c>
      <c r="M204" s="426"/>
    </row>
    <row r="205" spans="1:13" ht="33">
      <c r="A205" s="573">
        <v>2.4</v>
      </c>
      <c r="B205" s="413" t="s">
        <v>679</v>
      </c>
      <c r="C205" s="292" t="s">
        <v>654</v>
      </c>
      <c r="D205" s="292">
        <f>396.85+60-107.51</f>
        <v>349.34000000000003</v>
      </c>
      <c r="E205" s="425">
        <f>+'UR 2.4'!J71</f>
        <v>64500</v>
      </c>
      <c r="F205" s="484">
        <f t="shared" si="13"/>
        <v>22532430</v>
      </c>
      <c r="M205" s="426"/>
    </row>
    <row r="206" spans="1:13">
      <c r="A206" s="573">
        <v>2.5</v>
      </c>
      <c r="B206" s="405" t="s">
        <v>708</v>
      </c>
      <c r="C206" s="292" t="s">
        <v>654</v>
      </c>
      <c r="D206" s="292">
        <f>149.76+18-20</f>
        <v>147.76</v>
      </c>
      <c r="E206" s="425">
        <f>+'UR 2.5'!J71</f>
        <v>78060</v>
      </c>
      <c r="F206" s="484">
        <f t="shared" si="13"/>
        <v>11534146</v>
      </c>
      <c r="G206" s="440"/>
      <c r="K206" s="426"/>
      <c r="M206" s="426"/>
    </row>
    <row r="207" spans="1:13" ht="17.25" thickBot="1">
      <c r="A207" s="569">
        <v>2.6</v>
      </c>
      <c r="B207" s="570" t="s">
        <v>685</v>
      </c>
      <c r="C207" s="503" t="s">
        <v>654</v>
      </c>
      <c r="D207" s="503">
        <f>683.27</f>
        <v>683.27</v>
      </c>
      <c r="E207" s="571">
        <f>+'UR 2.6'!J71</f>
        <v>27400</v>
      </c>
      <c r="F207" s="506">
        <f t="shared" si="13"/>
        <v>18721598</v>
      </c>
      <c r="M207" s="426"/>
    </row>
    <row r="208" spans="1:13" ht="17.25" thickBot="1">
      <c r="A208" s="530"/>
      <c r="B208" s="531" t="s">
        <v>333</v>
      </c>
      <c r="C208" s="531"/>
      <c r="D208" s="531"/>
      <c r="E208" s="531"/>
      <c r="F208" s="534">
        <f>SUM(F202:F207)</f>
        <v>71939645</v>
      </c>
      <c r="M208" s="426"/>
    </row>
    <row r="209" spans="1:13" ht="17.25" thickBot="1">
      <c r="A209" s="392"/>
      <c r="B209" s="385"/>
      <c r="C209" s="420"/>
      <c r="D209" s="420"/>
      <c r="E209" s="424"/>
      <c r="F209" s="424"/>
      <c r="M209" s="426"/>
    </row>
    <row r="210" spans="1:13">
      <c r="A210" s="478">
        <v>3</v>
      </c>
      <c r="B210" s="479" t="s">
        <v>686</v>
      </c>
      <c r="C210" s="480"/>
      <c r="D210" s="480"/>
      <c r="E210" s="572"/>
      <c r="F210" s="482"/>
      <c r="M210" s="426"/>
    </row>
    <row r="211" spans="1:13">
      <c r="A211" s="573">
        <v>3.1</v>
      </c>
      <c r="B211" s="405" t="s">
        <v>687</v>
      </c>
      <c r="C211" s="292" t="s">
        <v>659</v>
      </c>
      <c r="D211" s="592">
        <v>78.2</v>
      </c>
      <c r="E211" s="425">
        <f>+'UR 3,1'!J71</f>
        <v>95000</v>
      </c>
      <c r="F211" s="484">
        <f t="shared" ref="F211:F224" si="14">ROUND(D211*E211,0)</f>
        <v>7429000</v>
      </c>
      <c r="M211" s="426"/>
    </row>
    <row r="212" spans="1:13">
      <c r="A212" s="573">
        <v>3.2</v>
      </c>
      <c r="B212" s="405" t="s">
        <v>709</v>
      </c>
      <c r="C212" s="292" t="s">
        <v>659</v>
      </c>
      <c r="D212" s="292">
        <v>60</v>
      </c>
      <c r="E212" s="425">
        <f>+'UR 3.2'!J71</f>
        <v>117050</v>
      </c>
      <c r="F212" s="484">
        <f t="shared" si="14"/>
        <v>7023000</v>
      </c>
      <c r="M212" s="426"/>
    </row>
    <row r="213" spans="1:13">
      <c r="A213" s="573">
        <v>3.3</v>
      </c>
      <c r="B213" s="405" t="s">
        <v>710</v>
      </c>
      <c r="C213" s="292" t="s">
        <v>659</v>
      </c>
      <c r="D213" s="592">
        <v>24.73</v>
      </c>
      <c r="E213" s="425">
        <f>+'UR 3.3'!J71</f>
        <v>180600</v>
      </c>
      <c r="F213" s="484">
        <f t="shared" si="14"/>
        <v>4466238</v>
      </c>
      <c r="M213" s="426"/>
    </row>
    <row r="214" spans="1:13">
      <c r="A214" s="573">
        <v>3.4</v>
      </c>
      <c r="B214" s="405" t="s">
        <v>711</v>
      </c>
      <c r="C214" s="292" t="s">
        <v>659</v>
      </c>
      <c r="D214" s="592">
        <v>47.489999999999995</v>
      </c>
      <c r="E214" s="425">
        <f>+'UR 3.4'!J71</f>
        <v>216510</v>
      </c>
      <c r="F214" s="484">
        <f t="shared" si="14"/>
        <v>10282060</v>
      </c>
      <c r="M214" s="426"/>
    </row>
    <row r="215" spans="1:13">
      <c r="A215" s="573">
        <v>3.5</v>
      </c>
      <c r="B215" s="405" t="s">
        <v>712</v>
      </c>
      <c r="C215" s="292" t="s">
        <v>659</v>
      </c>
      <c r="D215" s="592">
        <v>65.349999999999994</v>
      </c>
      <c r="E215" s="425">
        <f>+'UR 3.5'!J71</f>
        <v>294470</v>
      </c>
      <c r="F215" s="484">
        <f t="shared" si="14"/>
        <v>19243615</v>
      </c>
      <c r="M215" s="426"/>
    </row>
    <row r="216" spans="1:13">
      <c r="A216" s="573">
        <v>3.6</v>
      </c>
      <c r="B216" s="405" t="s">
        <v>713</v>
      </c>
      <c r="C216" s="292" t="s">
        <v>659</v>
      </c>
      <c r="D216" s="592">
        <v>77.77</v>
      </c>
      <c r="E216" s="425">
        <f>+'UR 3.6'!J71</f>
        <v>432000</v>
      </c>
      <c r="F216" s="484">
        <f t="shared" si="14"/>
        <v>33596640</v>
      </c>
      <c r="M216" s="426"/>
    </row>
    <row r="217" spans="1:13">
      <c r="A217" s="573">
        <v>3.8</v>
      </c>
      <c r="B217" s="413" t="s">
        <v>688</v>
      </c>
      <c r="C217" s="292" t="s">
        <v>654</v>
      </c>
      <c r="D217" s="592">
        <v>29</v>
      </c>
      <c r="E217" s="425">
        <f>+'UR 3.8'!J71</f>
        <v>640000</v>
      </c>
      <c r="F217" s="484">
        <f t="shared" si="14"/>
        <v>18560000</v>
      </c>
      <c r="M217" s="426"/>
    </row>
    <row r="218" spans="1:13">
      <c r="A218" s="573">
        <v>3.9</v>
      </c>
      <c r="B218" s="413" t="s">
        <v>689</v>
      </c>
      <c r="C218" s="292" t="s">
        <v>654</v>
      </c>
      <c r="D218" s="592">
        <v>2</v>
      </c>
      <c r="E218" s="425">
        <f>+'UR 3.9'!J71</f>
        <v>540760</v>
      </c>
      <c r="F218" s="484">
        <f t="shared" si="14"/>
        <v>1081520</v>
      </c>
      <c r="M218" s="426"/>
    </row>
    <row r="219" spans="1:13">
      <c r="A219" s="573">
        <v>3.1</v>
      </c>
      <c r="B219" s="413" t="s">
        <v>690</v>
      </c>
      <c r="C219" s="292" t="s">
        <v>101</v>
      </c>
      <c r="D219" s="592">
        <v>70</v>
      </c>
      <c r="E219" s="425">
        <f>+'UR 3.10'!J71</f>
        <v>28960</v>
      </c>
      <c r="F219" s="484">
        <f t="shared" si="14"/>
        <v>2027200</v>
      </c>
      <c r="M219" s="426"/>
    </row>
    <row r="220" spans="1:13">
      <c r="A220" s="573">
        <v>3.11</v>
      </c>
      <c r="B220" s="413" t="s">
        <v>691</v>
      </c>
      <c r="C220" s="292" t="s">
        <v>692</v>
      </c>
      <c r="D220" s="592">
        <v>1600</v>
      </c>
      <c r="E220" s="425">
        <f>+UR3.11!J71</f>
        <v>4280</v>
      </c>
      <c r="F220" s="484">
        <f t="shared" si="14"/>
        <v>6848000</v>
      </c>
      <c r="M220" s="426"/>
    </row>
    <row r="221" spans="1:13">
      <c r="A221" s="573">
        <v>3.12</v>
      </c>
      <c r="B221" s="405" t="s">
        <v>693</v>
      </c>
      <c r="C221" s="292" t="s">
        <v>682</v>
      </c>
      <c r="D221" s="592">
        <v>120</v>
      </c>
      <c r="E221" s="425">
        <f>+'UR 3.12'!J71</f>
        <v>137870</v>
      </c>
      <c r="F221" s="484">
        <f t="shared" si="14"/>
        <v>16544400</v>
      </c>
      <c r="M221" s="426"/>
    </row>
    <row r="222" spans="1:13">
      <c r="A222" s="573">
        <v>3.13</v>
      </c>
      <c r="B222" s="405" t="s">
        <v>714</v>
      </c>
      <c r="C222" s="292" t="s">
        <v>422</v>
      </c>
      <c r="D222" s="592">
        <v>1</v>
      </c>
      <c r="E222" s="425">
        <f>+'UR 3.13'!J71</f>
        <v>426720</v>
      </c>
      <c r="F222" s="484">
        <f t="shared" si="14"/>
        <v>426720</v>
      </c>
      <c r="M222" s="426"/>
    </row>
    <row r="223" spans="1:13">
      <c r="A223" s="573">
        <v>3.14</v>
      </c>
      <c r="B223" s="405" t="s">
        <v>695</v>
      </c>
      <c r="C223" s="292" t="s">
        <v>422</v>
      </c>
      <c r="D223" s="592">
        <v>47</v>
      </c>
      <c r="E223" s="425">
        <f>+'UR 3.14'!J73</f>
        <v>921900</v>
      </c>
      <c r="F223" s="484">
        <f t="shared" si="14"/>
        <v>43329300</v>
      </c>
      <c r="M223" s="426"/>
    </row>
    <row r="224" spans="1:13" ht="17.25" thickBot="1">
      <c r="A224" s="569">
        <v>3.15</v>
      </c>
      <c r="B224" s="570" t="s">
        <v>696</v>
      </c>
      <c r="C224" s="503" t="s">
        <v>422</v>
      </c>
      <c r="D224" s="593">
        <v>11</v>
      </c>
      <c r="E224" s="571">
        <f>+'UR 3.15'!J71</f>
        <v>408990</v>
      </c>
      <c r="F224" s="506">
        <f t="shared" si="14"/>
        <v>4498890</v>
      </c>
      <c r="M224" s="426"/>
    </row>
    <row r="225" spans="1:13" ht="17.25" thickBot="1">
      <c r="A225" s="530"/>
      <c r="B225" s="531" t="s">
        <v>335</v>
      </c>
      <c r="C225" s="531"/>
      <c r="D225" s="531"/>
      <c r="E225" s="531"/>
      <c r="F225" s="534">
        <f>SUM(F211:F224)</f>
        <v>175356583</v>
      </c>
      <c r="M225" s="426"/>
    </row>
    <row r="226" spans="1:13" ht="17.25" thickBot="1">
      <c r="A226" s="392"/>
      <c r="B226" s="385"/>
      <c r="C226" s="420"/>
      <c r="D226" s="420"/>
      <c r="E226" s="424"/>
      <c r="F226" s="424"/>
      <c r="M226" s="426"/>
    </row>
    <row r="227" spans="1:13">
      <c r="A227" s="478">
        <v>4</v>
      </c>
      <c r="B227" s="479" t="s">
        <v>715</v>
      </c>
      <c r="C227" s="480"/>
      <c r="D227" s="480"/>
      <c r="E227" s="572"/>
      <c r="F227" s="482"/>
      <c r="M227" s="426"/>
    </row>
    <row r="228" spans="1:13">
      <c r="A228" s="565">
        <v>4.0999999999999996</v>
      </c>
      <c r="B228" s="405" t="s">
        <v>716</v>
      </c>
      <c r="C228" s="292" t="s">
        <v>654</v>
      </c>
      <c r="D228" s="292">
        <f>+D195*0.2</f>
        <v>120</v>
      </c>
      <c r="E228" s="425">
        <f>+'UR 4.1'!J71</f>
        <v>123000</v>
      </c>
      <c r="F228" s="484">
        <f t="shared" ref="F228:F232" si="15">ROUND(D228*E228,0)</f>
        <v>14760000</v>
      </c>
      <c r="M228" s="426"/>
    </row>
    <row r="229" spans="1:13">
      <c r="A229" s="565">
        <v>4.2</v>
      </c>
      <c r="B229" s="405" t="s">
        <v>717</v>
      </c>
      <c r="C229" s="292" t="s">
        <v>654</v>
      </c>
      <c r="D229" s="292">
        <f>+D195*0.08</f>
        <v>48</v>
      </c>
      <c r="E229" s="425">
        <f>+'UR 4.2'!J71</f>
        <v>600000</v>
      </c>
      <c r="F229" s="484">
        <f t="shared" si="15"/>
        <v>28800000</v>
      </c>
      <c r="M229" s="426"/>
    </row>
    <row r="230" spans="1:13">
      <c r="A230" s="565">
        <v>4.3</v>
      </c>
      <c r="B230" s="405" t="s">
        <v>718</v>
      </c>
      <c r="C230" s="292" t="s">
        <v>99</v>
      </c>
      <c r="D230" s="292">
        <v>46</v>
      </c>
      <c r="E230" s="425">
        <f>+'UR 4.3'!J71</f>
        <v>619000</v>
      </c>
      <c r="F230" s="484">
        <f t="shared" si="15"/>
        <v>28474000</v>
      </c>
      <c r="M230" s="426"/>
    </row>
    <row r="231" spans="1:13">
      <c r="A231" s="565">
        <v>4.4000000000000004</v>
      </c>
      <c r="B231" s="405" t="s">
        <v>719</v>
      </c>
      <c r="C231" s="292" t="s">
        <v>682</v>
      </c>
      <c r="D231" s="292">
        <f>58-8</f>
        <v>50</v>
      </c>
      <c r="E231" s="425">
        <f>+'UR 4.4'!J71</f>
        <v>50000</v>
      </c>
      <c r="F231" s="484">
        <f t="shared" si="15"/>
        <v>2500000</v>
      </c>
      <c r="M231" s="426"/>
    </row>
    <row r="232" spans="1:13" ht="17.25" thickBot="1">
      <c r="A232" s="569">
        <v>4.5</v>
      </c>
      <c r="B232" s="570" t="s">
        <v>722</v>
      </c>
      <c r="C232" s="503" t="s">
        <v>659</v>
      </c>
      <c r="D232" s="503">
        <f>69.6-9.6</f>
        <v>59.999999999999993</v>
      </c>
      <c r="E232" s="571">
        <f>+'UR 4.5'!J71</f>
        <v>55960</v>
      </c>
      <c r="F232" s="506">
        <f t="shared" si="15"/>
        <v>3357600</v>
      </c>
      <c r="M232" s="426"/>
    </row>
    <row r="233" spans="1:13" ht="17.25" thickBot="1">
      <c r="A233" s="530"/>
      <c r="B233" s="531" t="s">
        <v>440</v>
      </c>
      <c r="C233" s="531"/>
      <c r="D233" s="531"/>
      <c r="E233" s="531"/>
      <c r="F233" s="534">
        <f>SUM(F228:F232)</f>
        <v>77891600</v>
      </c>
      <c r="M233" s="426"/>
    </row>
    <row r="234" spans="1:13" ht="17.25" thickBot="1">
      <c r="M234" s="426"/>
    </row>
    <row r="235" spans="1:13" ht="17.25" thickBot="1">
      <c r="A235" s="556"/>
      <c r="B235" s="562" t="s">
        <v>781</v>
      </c>
      <c r="C235" s="557"/>
      <c r="D235" s="558"/>
      <c r="E235" s="559"/>
      <c r="F235" s="560">
        <f>+F233+F225+F208+F199</f>
        <v>378908759.04984415</v>
      </c>
      <c r="G235" s="386">
        <v>378908759.05000001</v>
      </c>
      <c r="H235" s="426">
        <f>+G235-F235</f>
        <v>1.5586614608764648E-4</v>
      </c>
      <c r="M235" s="426"/>
    </row>
    <row r="236" spans="1:13" ht="17.25" thickBot="1">
      <c r="M236" s="426"/>
    </row>
    <row r="237" spans="1:13" ht="17.25" thickBot="1">
      <c r="A237" s="575"/>
      <c r="B237" s="562" t="s">
        <v>773</v>
      </c>
      <c r="C237" s="557"/>
      <c r="D237" s="558"/>
      <c r="E237" s="559"/>
      <c r="F237" s="560">
        <f>+F235+F182+F136</f>
        <v>1393808044.0498443</v>
      </c>
      <c r="H237" s="426"/>
    </row>
    <row r="238" spans="1:13">
      <c r="A238" s="576"/>
      <c r="B238" s="577" t="s">
        <v>774</v>
      </c>
      <c r="C238" s="578"/>
      <c r="D238" s="579"/>
      <c r="E238" s="580"/>
      <c r="F238" s="581"/>
    </row>
    <row r="239" spans="1:13">
      <c r="A239" s="582"/>
      <c r="B239" s="423" t="s">
        <v>775</v>
      </c>
      <c r="C239" s="385"/>
      <c r="D239" s="574">
        <v>0.25</v>
      </c>
      <c r="E239" s="561"/>
      <c r="F239" s="583">
        <f>(F237*D239)</f>
        <v>348452011.01246107</v>
      </c>
    </row>
    <row r="240" spans="1:13">
      <c r="A240" s="582"/>
      <c r="B240" s="423" t="s">
        <v>776</v>
      </c>
      <c r="C240" s="385"/>
      <c r="D240" s="574">
        <v>0.05</v>
      </c>
      <c r="E240" s="561"/>
      <c r="F240" s="583">
        <f>(D240*F237)</f>
        <v>69690402.202492222</v>
      </c>
    </row>
    <row r="241" spans="1:8" ht="17.25" thickBot="1">
      <c r="A241" s="584"/>
      <c r="B241" s="585" t="s">
        <v>777</v>
      </c>
      <c r="C241" s="586"/>
      <c r="D241" s="587">
        <v>0.05</v>
      </c>
      <c r="E241" s="588"/>
      <c r="F241" s="589">
        <f>(D241*F237)</f>
        <v>69690402.202492222</v>
      </c>
      <c r="G241" s="440"/>
    </row>
    <row r="242" spans="1:8" ht="17.25" thickBot="1">
      <c r="A242" s="575"/>
      <c r="B242" s="562" t="s">
        <v>721</v>
      </c>
      <c r="C242" s="557"/>
      <c r="D242" s="558"/>
      <c r="E242" s="559"/>
      <c r="F242" s="560">
        <f>+F237+F239+F240+F241</f>
        <v>1881640859.4672899</v>
      </c>
    </row>
    <row r="243" spans="1:8" ht="17.25" thickBot="1">
      <c r="A243" s="575"/>
      <c r="B243" s="562" t="s">
        <v>778</v>
      </c>
      <c r="C243" s="557"/>
      <c r="D243" s="590">
        <v>7.0000000000000007E-2</v>
      </c>
      <c r="E243" s="559"/>
      <c r="F243" s="560">
        <f>+(F242*D243)</f>
        <v>131714860.16271031</v>
      </c>
      <c r="G243" s="426"/>
      <c r="H243" s="426"/>
    </row>
    <row r="244" spans="1:8" ht="17.25" thickBot="1">
      <c r="A244" s="575"/>
      <c r="B244" s="562" t="s">
        <v>720</v>
      </c>
      <c r="C244" s="557"/>
      <c r="D244" s="590"/>
      <c r="E244" s="559"/>
      <c r="F244" s="560">
        <f>+F243+F242</f>
        <v>2013355719.6300001</v>
      </c>
      <c r="G244" s="421"/>
      <c r="H244" s="440"/>
    </row>
    <row r="245" spans="1:8">
      <c r="G245" s="426"/>
    </row>
    <row r="246" spans="1:8">
      <c r="G246" s="591"/>
    </row>
  </sheetData>
  <autoFilter ref="A9:F244"/>
  <mergeCells count="19">
    <mergeCell ref="A140:A141"/>
    <mergeCell ref="B140:B141"/>
    <mergeCell ref="C140:C141"/>
    <mergeCell ref="D140:D141"/>
    <mergeCell ref="A1:F1"/>
    <mergeCell ref="A5:F5"/>
    <mergeCell ref="C8:D8"/>
    <mergeCell ref="A10:A11"/>
    <mergeCell ref="B10:B11"/>
    <mergeCell ref="C10:C11"/>
    <mergeCell ref="D10:D11"/>
    <mergeCell ref="C6:D6"/>
    <mergeCell ref="A3:F3"/>
    <mergeCell ref="A138:F138"/>
    <mergeCell ref="A187:A188"/>
    <mergeCell ref="B187:B188"/>
    <mergeCell ref="C187:C188"/>
    <mergeCell ref="D187:D188"/>
    <mergeCell ref="A184:F184"/>
  </mergeCells>
  <phoneticPr fontId="10" type="noConversion"/>
  <printOptions horizontalCentered="1"/>
  <pageMargins left="0.78740157480314965" right="0.78740157480314965" top="0.78740157480314965" bottom="0.78740157480314965" header="0" footer="0"/>
  <pageSetup scale="58" fitToHeight="4" orientation="portrait" r:id="rId1"/>
  <headerFooter alignWithMargins="0">
    <oddFooter>&amp;C&amp;P</oddFooter>
  </headerFooter>
  <rowBreaks count="2" manualBreakCount="2">
    <brk id="57" max="13" man="1"/>
    <brk id="121" max="1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Resumen!A88</f>
        <v>5.3.1</v>
      </c>
      <c r="C6" s="857"/>
      <c r="D6" s="112" t="s">
        <v>5</v>
      </c>
      <c r="E6" s="114"/>
      <c r="F6" s="115" t="str">
        <f>UPPER(VLOOKUP(B6,APUS,2,FALSE))</f>
        <v>CAJA PARA VALVULAS 60X60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450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0.15</v>
      </c>
      <c r="J11" s="217">
        <f t="shared" ref="J11:J20" si="1">IF(A11="","",VLOOKUP(A11,MATERIALES1,3,FALSE))</f>
        <v>384000</v>
      </c>
      <c r="K11" s="129">
        <f>IF(A11="","",I11*J11)</f>
        <v>57600</v>
      </c>
    </row>
    <row r="12" spans="1:11">
      <c r="A12" s="699" t="s">
        <v>453</v>
      </c>
      <c r="B12" s="700"/>
      <c r="C12" s="700"/>
      <c r="D12" s="700"/>
      <c r="E12" s="700"/>
      <c r="F12" s="700"/>
      <c r="G12" s="701"/>
      <c r="H12" s="131" t="str">
        <f t="shared" si="0"/>
        <v>UND</v>
      </c>
      <c r="I12" s="131">
        <v>96</v>
      </c>
      <c r="J12" s="218">
        <f t="shared" si="1"/>
        <v>700</v>
      </c>
      <c r="K12" s="129">
        <f t="shared" ref="K12:K20" si="2">IF(A12="","",I12*J12)</f>
        <v>67200</v>
      </c>
    </row>
    <row r="13" spans="1:11">
      <c r="A13" s="699" t="s">
        <v>92</v>
      </c>
      <c r="B13" s="700"/>
      <c r="C13" s="700"/>
      <c r="D13" s="700"/>
      <c r="E13" s="700"/>
      <c r="F13" s="700"/>
      <c r="G13" s="701"/>
      <c r="H13" s="131" t="str">
        <f t="shared" si="0"/>
        <v>KG</v>
      </c>
      <c r="I13" s="131">
        <v>3</v>
      </c>
      <c r="J13" s="218">
        <f t="shared" si="1"/>
        <v>3600</v>
      </c>
      <c r="K13" s="129">
        <f t="shared" si="2"/>
        <v>10800</v>
      </c>
    </row>
    <row r="14" spans="1:11">
      <c r="A14" s="699" t="s">
        <v>454</v>
      </c>
      <c r="B14" s="700"/>
      <c r="C14" s="700"/>
      <c r="D14" s="700"/>
      <c r="E14" s="700"/>
      <c r="F14" s="700"/>
      <c r="G14" s="701"/>
      <c r="H14" s="131" t="str">
        <f t="shared" si="0"/>
        <v>M3</v>
      </c>
      <c r="I14" s="131">
        <v>0.02</v>
      </c>
      <c r="J14" s="218">
        <f t="shared" si="1"/>
        <v>443219</v>
      </c>
      <c r="K14" s="129">
        <f t="shared" si="2"/>
        <v>8864.380000000001</v>
      </c>
    </row>
    <row r="15" spans="1:11">
      <c r="A15" s="699" t="s">
        <v>97</v>
      </c>
      <c r="B15" s="700"/>
      <c r="C15" s="700"/>
      <c r="D15" s="700"/>
      <c r="E15" s="700"/>
      <c r="F15" s="700"/>
      <c r="G15" s="701"/>
      <c r="H15" s="131" t="str">
        <f t="shared" si="0"/>
        <v>KG</v>
      </c>
      <c r="I15" s="131">
        <v>3</v>
      </c>
      <c r="J15" s="218">
        <f t="shared" si="1"/>
        <v>3200</v>
      </c>
      <c r="K15" s="129">
        <f t="shared" si="2"/>
        <v>9600</v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154064.38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7703.219000000001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161767.59900000002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161770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1.6</v>
      </c>
      <c r="J29" s="217">
        <f t="shared" ref="J29:J35" si="4">IF(A29="","",VLOOKUP(A29,EQUIPOS1,3,FALSE))</f>
        <v>2500</v>
      </c>
      <c r="K29" s="129">
        <f>IF(A29="","",I29*J29)</f>
        <v>4000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4000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4000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8</v>
      </c>
      <c r="J58" s="217">
        <f t="shared" ref="J58:J67" si="11">IF(A58="","",VLOOKUP(A58,M.OBRA1,3,FALSE))</f>
        <v>6036</v>
      </c>
      <c r="K58" s="225">
        <f>IF(A58="","",I58*J58)</f>
        <v>48288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8</v>
      </c>
      <c r="J59" s="217">
        <f t="shared" si="11"/>
        <v>4311</v>
      </c>
      <c r="K59" s="225">
        <f t="shared" ref="K59:K67" si="12">IF(A59="","",I59*J59)</f>
        <v>34488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82776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82780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248550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12 A14:G14 A16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Resumen!A89</f>
        <v>5.3.2</v>
      </c>
      <c r="C6" s="857"/>
      <c r="D6" s="112" t="s">
        <v>5</v>
      </c>
      <c r="E6" s="114"/>
      <c r="F6" s="115" t="str">
        <f>UPPER(VLOOKUP(B6,APUS,2,FALSE))</f>
        <v>SUM E INSTALACION DE VALVULAS DE VENTOSA 2"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500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220000</v>
      </c>
      <c r="K11" s="129">
        <f>IF(A11="","",I11*J11)</f>
        <v>220000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220000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11000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231000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231000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5</v>
      </c>
      <c r="J58" s="217">
        <f t="shared" ref="J58:J67" si="11">IF(A58="","",VLOOKUP(A58,M.OBRA1,3,FALSE))</f>
        <v>6036</v>
      </c>
      <c r="K58" s="225">
        <f>IF(A58="","",I58*J58)</f>
        <v>30180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5</v>
      </c>
      <c r="J59" s="217">
        <f t="shared" si="11"/>
        <v>4311</v>
      </c>
      <c r="K59" s="225">
        <f t="shared" ref="K59:K67" si="12">IF(A59="","",I59*J59)</f>
        <v>21555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282990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Resumen!A90</f>
        <v>5.3.3</v>
      </c>
      <c r="C6" s="857"/>
      <c r="D6" s="112" t="s">
        <v>5</v>
      </c>
      <c r="E6" s="114"/>
      <c r="F6" s="115" t="str">
        <f>UPPER(VLOOKUP(B6,APUS,2,FALSE))</f>
        <v xml:space="preserve">SUM E INSTALACION DE VALVULAS DE PURGA 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499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90000</v>
      </c>
      <c r="K11" s="129">
        <f>IF(A11="","",I11*J11)</f>
        <v>90000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90000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4500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94500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94500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</v>
      </c>
      <c r="J29" s="217">
        <f t="shared" ref="J29:J35" si="4"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4</v>
      </c>
      <c r="J58" s="217">
        <f t="shared" ref="J58:J67" si="11">IF(A58="","",VLOOKUP(A58,M.OBRA1,3,FALSE))</f>
        <v>6036</v>
      </c>
      <c r="K58" s="225">
        <f>IF(A58="","",I58*J58)</f>
        <v>24144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4</v>
      </c>
      <c r="J59" s="217">
        <f t="shared" si="11"/>
        <v>4311</v>
      </c>
      <c r="K59" s="225">
        <f t="shared" ref="K59:K67" si="12">IF(A59="","",I59*J59)</f>
        <v>17244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41390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136140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K75"/>
  <sheetViews>
    <sheetView view="pageBreakPreview" zoomScale="85" zoomScaleNormal="100" zoomScaleSheetLayoutView="85" workbookViewId="0">
      <selection activeCell="X30" sqref="X30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Resumen!A91</f>
        <v>5.3.4</v>
      </c>
      <c r="C6" s="857"/>
      <c r="D6" s="112" t="s">
        <v>5</v>
      </c>
      <c r="E6" s="114"/>
      <c r="F6" s="115" t="str">
        <f>UPPER(VLOOKUP(B6,APUS,2,FALSE))</f>
        <v>SUM E INSTALACION DE  DOMICILIARIA (INCLUYE CONTADOR, REGISTRO, CAJA CON TAPA HF)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466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19400</v>
      </c>
      <c r="K11" s="129">
        <f>IF(A11="","",I11*J11)</f>
        <v>19400</v>
      </c>
    </row>
    <row r="12" spans="1:11">
      <c r="A12" s="699" t="s">
        <v>467</v>
      </c>
      <c r="B12" s="700"/>
      <c r="C12" s="700"/>
      <c r="D12" s="700"/>
      <c r="E12" s="700"/>
      <c r="F12" s="700"/>
      <c r="G12" s="701"/>
      <c r="H12" s="131" t="str">
        <f t="shared" si="0"/>
        <v>UND</v>
      </c>
      <c r="I12" s="131">
        <v>1</v>
      </c>
      <c r="J12" s="218">
        <f t="shared" si="1"/>
        <v>1300</v>
      </c>
      <c r="K12" s="129">
        <f t="shared" ref="K12:K20" si="2">IF(A12="","",I12*J12)</f>
        <v>1300</v>
      </c>
    </row>
    <row r="13" spans="1:11">
      <c r="A13" s="699" t="s">
        <v>468</v>
      </c>
      <c r="B13" s="700"/>
      <c r="C13" s="700"/>
      <c r="D13" s="700"/>
      <c r="E13" s="700"/>
      <c r="F13" s="700"/>
      <c r="G13" s="701"/>
      <c r="H13" s="131" t="str">
        <f t="shared" si="0"/>
        <v>UND</v>
      </c>
      <c r="I13" s="131">
        <v>1</v>
      </c>
      <c r="J13" s="218">
        <v>300000</v>
      </c>
      <c r="K13" s="129">
        <f t="shared" si="2"/>
        <v>300000</v>
      </c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320700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16035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336735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336740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3.5</v>
      </c>
      <c r="J29" s="217">
        <f t="shared" ref="J29:J35" si="4">IF(A29="","",VLOOKUP(A29,EQUIPOS1,3,FALSE))</f>
        <v>2500</v>
      </c>
      <c r="K29" s="129">
        <f>IF(A29="","",I29*J29)</f>
        <v>8750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8750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8750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0.1</v>
      </c>
      <c r="H42" s="221">
        <f t="shared" ref="H42:H51" si="6">IF(A42="","",VLOOKUP(A42,TRANSPORTE1,2,FALSE))</f>
        <v>30</v>
      </c>
      <c r="I42" s="220">
        <f>H42*G42</f>
        <v>3</v>
      </c>
      <c r="J42" s="217">
        <f t="shared" ref="J42:J51" si="7">IF(A42="","",VLOOKUP(A42,TRANSPORTE1,3,FALSE))</f>
        <v>105</v>
      </c>
      <c r="K42" s="225">
        <f>IF(A42="","",I42*J42)</f>
        <v>315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320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10</v>
      </c>
      <c r="J58" s="217">
        <f t="shared" ref="J58:J67" si="11">IF(A58="","",VLOOKUP(A58,M.OBRA1,3,FALSE))</f>
        <v>6036</v>
      </c>
      <c r="K58" s="225">
        <f>IF(A58="","",I58*J58)</f>
        <v>60360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10</v>
      </c>
      <c r="J59" s="217">
        <f t="shared" si="11"/>
        <v>4311</v>
      </c>
      <c r="K59" s="225">
        <f t="shared" ref="K59:K67" si="12">IF(A59="","",I59*J59)</f>
        <v>43110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103470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449280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A20 B16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71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Resumen!A92</f>
        <v>5.3.5</v>
      </c>
      <c r="C6" s="857"/>
      <c r="D6" s="112" t="s">
        <v>5</v>
      </c>
      <c r="E6" s="114"/>
      <c r="F6" s="115" t="str">
        <f>UPPER(VLOOKUP(B6,APUS,2,FALSE))</f>
        <v>PRUEBA HIDRÁULICA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501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GL</v>
      </c>
      <c r="I11" s="104">
        <v>1</v>
      </c>
      <c r="J11" s="217">
        <f t="shared" ref="J11:J20" si="1">IF(A11="","",VLOOKUP(A11,MATERIALES1,3,FALSE))</f>
        <v>750000</v>
      </c>
      <c r="K11" s="129">
        <f>IF(A11="","",I11*J11)</f>
        <v>750000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750000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37500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787500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787500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/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/>
      </c>
      <c r="I29" s="178"/>
      <c r="J29" s="217" t="str">
        <f t="shared" ref="J29:J35" si="4">IF(A29="","",VLOOKUP(A29,EQUIPOS1,3,FALSE))</f>
        <v/>
      </c>
      <c r="K29" s="129" t="str">
        <f>IF(A29="","",I29*J29)</f>
        <v/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/>
      </c>
      <c r="I58" s="131"/>
      <c r="J58" s="217" t="str">
        <f t="shared" ref="J58:J67" si="11">IF(A58="","",VLOOKUP(A58,M.OBRA1,3,FALSE))</f>
        <v/>
      </c>
      <c r="K58" s="225" t="str">
        <f>IF(A58="","",I58*J58)</f>
        <v/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787500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 t="str">
        <f>Resumen!A93</f>
        <v>5.3.6</v>
      </c>
      <c r="C6" s="857"/>
      <c r="D6" s="112" t="s">
        <v>5</v>
      </c>
      <c r="E6" s="114"/>
      <c r="F6" s="115" t="str">
        <f>UPPER(VLOOKUP(B6,APUS,2,FALSE))</f>
        <v>VALVULA DE BOLA 1/2"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466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19400</v>
      </c>
      <c r="K11" s="129">
        <f>IF(A11="","",I11*J11)</f>
        <v>19400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19400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970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20370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20370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78">
        <v>0.25</v>
      </c>
      <c r="J29" s="217">
        <f>IF(A29="","",VLOOKUP(A29,EQUIPOS1,3,FALSE))</f>
        <v>2500</v>
      </c>
      <c r="K29" s="129">
        <f>IF(A29="","",I29*J29)</f>
        <v>625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ref="H30:H35" si="3">IF(A30="","",VLOOKUP(A30,EQUIPOS1,2,FALSE))</f>
        <v/>
      </c>
      <c r="I30" s="131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0.1</v>
      </c>
      <c r="H42" s="221">
        <f>IF(A42="","",VLOOKUP(A42,TRANSPORTE1,2,FALSE))</f>
        <v>30</v>
      </c>
      <c r="I42" s="220">
        <f>H42*G42</f>
        <v>3</v>
      </c>
      <c r="J42" s="217">
        <f>IF(A42="","",VLOOKUP(A42,TRANSPORTE1,3,FALSE))</f>
        <v>100</v>
      </c>
      <c r="K42" s="225">
        <f>IF(A42="","",I42*J42)</f>
        <v>300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0.5</v>
      </c>
      <c r="J58" s="217">
        <f>IF(A58="","",VLOOKUP(A58,M.OBRA1,3,FALSE))</f>
        <v>6036</v>
      </c>
      <c r="K58" s="225">
        <f>IF(A58="","",I58*J58)</f>
        <v>3018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f>+I58</f>
        <v>0.5</v>
      </c>
      <c r="J59" s="217">
        <f>IF(A59="","",VLOOKUP(A59,M.OBRA1,3,FALSE))</f>
        <v>4311</v>
      </c>
      <c r="K59" s="225">
        <f>IF(A59="","",I59*J59)</f>
        <v>2155.5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5173.5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26470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4.14062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Resumen!A99</f>
        <v>6.1</v>
      </c>
      <c r="C6" s="857"/>
      <c r="D6" s="112" t="s">
        <v>5</v>
      </c>
      <c r="E6" s="114"/>
      <c r="F6" s="115" t="str">
        <f>UPPER(VLOOKUP(B6,APUS,2,FALSE))</f>
        <v>PLANTA DE TRATAMIENTO DE AGUA POTABLE COMPACTA DE 1 LPS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664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UND</v>
      </c>
      <c r="I11" s="104">
        <v>1</v>
      </c>
      <c r="J11" s="217">
        <f t="shared" ref="J11:J20" si="1">IF(A11="","",VLOOKUP(A11,MATERIALES1,3,FALSE))</f>
        <v>72830000</v>
      </c>
      <c r="K11" s="129">
        <f>IF(A11="","",I11*J11)</f>
        <v>72830000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72830000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/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72830000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72830000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/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/>
      </c>
      <c r="I29" s="178"/>
      <c r="J29" s="217" t="str">
        <f t="shared" ref="J29:J35" si="4">IF(A29="","",VLOOKUP(A29,EQUIPOS1,3,FALSE))</f>
        <v/>
      </c>
      <c r="K29" s="129" t="str">
        <f>IF(A29="","",I29*J29)</f>
        <v/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/>
      </c>
      <c r="I58" s="131"/>
      <c r="J58" s="217" t="str">
        <f t="shared" ref="J58:J67" si="11">IF(A58="","",VLOOKUP(A58,M.OBRA1,3,FALSE))</f>
        <v/>
      </c>
      <c r="K58" s="225" t="str">
        <f>IF(A58="","",I58*J58)</f>
        <v/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72830000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12 A14:G14 A16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4.14062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Resumen!A100</f>
        <v>6.2</v>
      </c>
      <c r="C6" s="857"/>
      <c r="D6" s="112" t="s">
        <v>5</v>
      </c>
      <c r="E6" s="114"/>
      <c r="F6" s="115" t="str">
        <f>UPPER(VLOOKUP(B6,APUS,2,FALSE))</f>
        <v>PUNTO ELECTRICO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20"/>
      <c r="B10" s="689"/>
      <c r="C10" s="689"/>
      <c r="D10" s="689"/>
      <c r="E10" s="689"/>
      <c r="F10" s="689"/>
      <c r="G10" s="621"/>
      <c r="H10" s="689"/>
      <c r="I10" s="792"/>
      <c r="J10" s="689"/>
      <c r="K10" s="792"/>
    </row>
    <row r="11" spans="1:11">
      <c r="A11" s="696" t="s">
        <v>592</v>
      </c>
      <c r="B11" s="697"/>
      <c r="C11" s="697"/>
      <c r="D11" s="697"/>
      <c r="E11" s="697"/>
      <c r="F11" s="697"/>
      <c r="G11" s="697"/>
      <c r="H11" s="104" t="str">
        <f t="shared" ref="H11:H20" si="0">IF(A11="","",VLOOKUP(A11,MATERIALES1,2,FALSE))</f>
        <v>UND</v>
      </c>
      <c r="I11" s="104">
        <v>1</v>
      </c>
      <c r="J11" s="287">
        <f t="shared" ref="J11:J20" si="1">IF(A11="","",VLOOKUP(A11,MATERIALES1,3,FALSE))</f>
        <v>8000</v>
      </c>
      <c r="K11" s="151">
        <f>IF(A11="","",I11*J11)</f>
        <v>8000</v>
      </c>
    </row>
    <row r="12" spans="1:11">
      <c r="A12" s="699" t="s">
        <v>513</v>
      </c>
      <c r="B12" s="700"/>
      <c r="C12" s="700"/>
      <c r="D12" s="700"/>
      <c r="E12" s="700"/>
      <c r="F12" s="700"/>
      <c r="G12" s="700"/>
      <c r="H12" s="131" t="str">
        <f>IF(A12="","",VLOOKUP(A12,MATERIALES1,2,FALSE))</f>
        <v>ML</v>
      </c>
      <c r="I12" s="131">
        <v>5</v>
      </c>
      <c r="J12" s="218">
        <f>IF(A12="","",VLOOKUP(A12,MATERIALES1,3,FALSE))</f>
        <v>2300</v>
      </c>
      <c r="K12" s="129">
        <f>IF(A12="","",I12*J12)</f>
        <v>11500</v>
      </c>
    </row>
    <row r="13" spans="1:11">
      <c r="A13" s="699" t="s">
        <v>593</v>
      </c>
      <c r="B13" s="700"/>
      <c r="C13" s="700"/>
      <c r="D13" s="700"/>
      <c r="E13" s="700"/>
      <c r="F13" s="700"/>
      <c r="G13" s="700"/>
      <c r="H13" s="131" t="str">
        <f>IF(A13="","",VLOOKUP(A13,MATERIALES1,2,FALSE))</f>
        <v>ML</v>
      </c>
      <c r="I13" s="131">
        <v>18</v>
      </c>
      <c r="J13" s="218">
        <f>IF(A13="","",VLOOKUP(A13,MATERIALES1,3,FALSE))</f>
        <v>1900</v>
      </c>
      <c r="K13" s="129">
        <f>IF(A13="","",I13*J13)</f>
        <v>34200</v>
      </c>
    </row>
    <row r="14" spans="1:11">
      <c r="A14" s="699" t="s">
        <v>595</v>
      </c>
      <c r="B14" s="700"/>
      <c r="C14" s="700"/>
      <c r="D14" s="700"/>
      <c r="E14" s="700"/>
      <c r="F14" s="700"/>
      <c r="G14" s="700"/>
      <c r="H14" s="131" t="str">
        <f t="shared" si="0"/>
        <v>UND</v>
      </c>
      <c r="I14" s="131">
        <v>1</v>
      </c>
      <c r="J14" s="218">
        <f t="shared" si="1"/>
        <v>1000</v>
      </c>
      <c r="K14" s="129">
        <f t="shared" ref="K14:K20" si="2">IF(A14="","",I14*J14)</f>
        <v>1000</v>
      </c>
    </row>
    <row r="15" spans="1:11">
      <c r="A15" s="699" t="s">
        <v>594</v>
      </c>
      <c r="B15" s="700"/>
      <c r="C15" s="700"/>
      <c r="D15" s="700"/>
      <c r="E15" s="700"/>
      <c r="F15" s="700"/>
      <c r="G15" s="700"/>
      <c r="H15" s="131" t="str">
        <f t="shared" si="0"/>
        <v>UND</v>
      </c>
      <c r="I15" s="131">
        <v>1</v>
      </c>
      <c r="J15" s="218">
        <f t="shared" si="1"/>
        <v>1500</v>
      </c>
      <c r="K15" s="129">
        <f t="shared" si="2"/>
        <v>1500</v>
      </c>
    </row>
    <row r="16" spans="1:11">
      <c r="A16" s="699"/>
      <c r="B16" s="700"/>
      <c r="C16" s="700"/>
      <c r="D16" s="700"/>
      <c r="E16" s="700"/>
      <c r="F16" s="700"/>
      <c r="G16" s="700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0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0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0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3"/>
      <c r="H20" s="127" t="str">
        <f t="shared" si="0"/>
        <v/>
      </c>
      <c r="I20" s="127"/>
      <c r="J20" s="219" t="str">
        <f t="shared" si="1"/>
        <v/>
      </c>
      <c r="K20" s="155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56200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2810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59010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59010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0.25</v>
      </c>
      <c r="J29" s="217">
        <f t="shared" ref="J29:J35" si="4">IF(A29="","",VLOOKUP(A29,EQUIPOS1,3,FALSE))</f>
        <v>2500</v>
      </c>
      <c r="K29" s="129">
        <f>IF(A29="","",I29*J29)</f>
        <v>625</v>
      </c>
    </row>
    <row r="30" spans="1:11" ht="11.25" customHeight="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0.6</v>
      </c>
      <c r="H42" s="221">
        <f t="shared" ref="H42:H51" si="6">IF(A42="","",VLOOKUP(A42,TRANSPORTE1,2,FALSE))</f>
        <v>30</v>
      </c>
      <c r="I42" s="220">
        <f>G42*H42</f>
        <v>18</v>
      </c>
      <c r="J42" s="217">
        <f t="shared" ref="J42:J51" si="7">IF(A42="","",VLOOKUP(A42,TRANSPORTE1,3,FALSE))</f>
        <v>100</v>
      </c>
      <c r="K42" s="225">
        <f>IF(A42="","",I42*J42)</f>
        <v>1800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1800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1800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2</v>
      </c>
      <c r="J58" s="217">
        <f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2</v>
      </c>
      <c r="J59" s="217">
        <f>IF(A59="","",VLOOKUP(A59,M.OBRA1,3,FALSE))</f>
        <v>4311</v>
      </c>
      <c r="K59" s="225">
        <f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82130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6:G20 A11:G14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4.14062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Resumen!A101</f>
        <v>6.3</v>
      </c>
      <c r="C6" s="857"/>
      <c r="D6" s="112" t="s">
        <v>5</v>
      </c>
      <c r="E6" s="114"/>
      <c r="F6" s="115" t="str">
        <f>UPPER(VLOOKUP(B6,APUS,2,FALSE))</f>
        <v>ACOMETIDA ELECTRICA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597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500</v>
      </c>
      <c r="J11" s="217">
        <f t="shared" ref="J11:J20" si="1">IF(A11="","",VLOOKUP(A11,MATERIALES1,3,FALSE))</f>
        <v>6400</v>
      </c>
      <c r="K11" s="129">
        <f>IF(A11="","",I11*J11)</f>
        <v>3200000</v>
      </c>
    </row>
    <row r="12" spans="1:11">
      <c r="A12" s="699" t="s">
        <v>513</v>
      </c>
      <c r="B12" s="700"/>
      <c r="C12" s="700"/>
      <c r="D12" s="700"/>
      <c r="E12" s="700"/>
      <c r="F12" s="700"/>
      <c r="G12" s="701"/>
      <c r="H12" s="131" t="str">
        <f t="shared" si="0"/>
        <v>ML</v>
      </c>
      <c r="I12" s="131">
        <v>100</v>
      </c>
      <c r="J12" s="218">
        <f t="shared" si="1"/>
        <v>2300</v>
      </c>
      <c r="K12" s="129">
        <f t="shared" ref="K12:K20" si="2">IF(A12="","",I12*J12)</f>
        <v>230000</v>
      </c>
    </row>
    <row r="13" spans="1:11">
      <c r="A13" s="699" t="s">
        <v>595</v>
      </c>
      <c r="B13" s="700"/>
      <c r="C13" s="700"/>
      <c r="D13" s="700"/>
      <c r="E13" s="700"/>
      <c r="F13" s="700"/>
      <c r="G13" s="701"/>
      <c r="H13" s="131" t="str">
        <f t="shared" si="0"/>
        <v>UND</v>
      </c>
      <c r="I13" s="131">
        <v>50</v>
      </c>
      <c r="J13" s="218">
        <f t="shared" si="1"/>
        <v>1000</v>
      </c>
      <c r="K13" s="129">
        <f t="shared" si="2"/>
        <v>50000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3480000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174000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3654000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3654000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1.5</v>
      </c>
      <c r="J29" s="217">
        <f t="shared" ref="J29:J35" si="4">IF(A29="","",VLOOKUP(A29,EQUIPOS1,3,FALSE))</f>
        <v>2500</v>
      </c>
      <c r="K29" s="129">
        <f>IF(A29="","",I29*J29)</f>
        <v>3750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3750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3750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15</v>
      </c>
      <c r="H42" s="221">
        <f t="shared" ref="H42:H51" si="6">IF(A42="","",VLOOKUP(A42,TRANSPORTE1,2,FALSE))</f>
        <v>30</v>
      </c>
      <c r="I42" s="220">
        <f>G42*H42</f>
        <v>450</v>
      </c>
      <c r="J42" s="217">
        <f t="shared" ref="J42:J51" si="7">IF(A42="","",VLOOKUP(A42,TRANSPORTE1,3,FALSE))</f>
        <v>100</v>
      </c>
      <c r="K42" s="225">
        <f>IF(A42="","",I42*J42)</f>
        <v>45000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45000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45000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32</v>
      </c>
      <c r="J58" s="217">
        <f>IF(A58="","",VLOOKUP(A58,M.OBRA1,3,FALSE))</f>
        <v>6036</v>
      </c>
      <c r="K58" s="225">
        <f>IF(A58="","",I58*J58)</f>
        <v>193152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32</v>
      </c>
      <c r="J59" s="217">
        <f>IF(A59="","",VLOOKUP(A59,M.OBRA1,3,FALSE))</f>
        <v>4311</v>
      </c>
      <c r="K59" s="225">
        <f>IF(A59="","",I59*J59)</f>
        <v>137952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331104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331100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4033850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12 A14:G14 A16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Resumen!A105</f>
        <v>7.1</v>
      </c>
      <c r="C6" s="794"/>
      <c r="D6" s="112" t="s">
        <v>5</v>
      </c>
      <c r="E6" s="114"/>
      <c r="F6" s="115" t="str">
        <f>UPPER(VLOOKUP(B6,APUS,2,FALSE))</f>
        <v>LOCALIZACIÓN Y REPLANTEO TOPOGRAFICO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121" t="str">
        <f t="shared" ref="H58:H67" si="10">IF(A58="","",VLOOKUP(A58,M.OBRA1,2,FALSE))</f>
        <v>HH</v>
      </c>
      <c r="I58" s="104">
        <v>0.02</v>
      </c>
      <c r="J58" s="229">
        <f t="shared" ref="J58:J67" si="11">IF(A58="","",VLOOKUP(A58,M.OBRA1,3,FALSE))</f>
        <v>5820</v>
      </c>
      <c r="K58" s="232">
        <f>IF(A58="","",I58*J58)</f>
        <v>116.4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103" t="str">
        <f t="shared" si="10"/>
        <v>HH</v>
      </c>
      <c r="I59" s="131">
        <v>0.02</v>
      </c>
      <c r="J59" s="230">
        <f t="shared" si="11"/>
        <v>5820</v>
      </c>
      <c r="K59" s="227">
        <f>IF(A59="","",I59*J59)</f>
        <v>116.4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103" t="str">
        <f>IF(A60="","",VLOOKUP(A60,M.OBRA1,2,FALSE))</f>
        <v>HH</v>
      </c>
      <c r="I60" s="131">
        <v>0.02</v>
      </c>
      <c r="J60" s="230">
        <f>IF(A60="","",VLOOKUP(A60,M.OBRA1,3,FALSE))</f>
        <v>10778</v>
      </c>
      <c r="K60" s="227">
        <f>IF(A60="","",I60*J60)</f>
        <v>215.56</v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448.36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2370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A1:L56"/>
  <sheetViews>
    <sheetView view="pageBreakPreview" topLeftCell="A13" zoomScaleNormal="91" zoomScaleSheetLayoutView="100" workbookViewId="0">
      <selection activeCell="A40" sqref="A40:D41"/>
    </sheetView>
  </sheetViews>
  <sheetFormatPr baseColWidth="10" defaultRowHeight="12.75"/>
  <cols>
    <col min="1" max="1" width="52.28515625" style="318" customWidth="1"/>
    <col min="2" max="2" width="22.140625" style="318" bestFit="1" customWidth="1"/>
    <col min="3" max="3" width="22.5703125" style="318" bestFit="1" customWidth="1"/>
    <col min="4" max="4" width="11" style="318" bestFit="1" customWidth="1"/>
    <col min="5" max="5" width="14.85546875" style="318" bestFit="1" customWidth="1"/>
    <col min="6" max="9" width="15.85546875" style="318" bestFit="1" customWidth="1"/>
    <col min="10" max="10" width="14.85546875" style="318" bestFit="1" customWidth="1"/>
    <col min="11" max="11" width="17.5703125" style="318" bestFit="1" customWidth="1"/>
    <col min="12" max="12" width="16.5703125" style="318" bestFit="1" customWidth="1"/>
    <col min="13" max="16384" width="11.42578125" style="318"/>
  </cols>
  <sheetData>
    <row r="1" spans="1:10" ht="15.75">
      <c r="A1" s="847" t="s">
        <v>600</v>
      </c>
      <c r="B1" s="848"/>
      <c r="C1" s="848"/>
      <c r="D1" s="848"/>
      <c r="E1" s="848"/>
      <c r="F1" s="848"/>
      <c r="G1" s="848"/>
      <c r="H1" s="848"/>
      <c r="I1" s="848"/>
      <c r="J1" s="849"/>
    </row>
    <row r="2" spans="1:10" ht="14.25" customHeight="1">
      <c r="A2" s="850" t="s">
        <v>601</v>
      </c>
      <c r="B2" s="851"/>
      <c r="C2" s="851"/>
      <c r="D2" s="851"/>
      <c r="E2" s="851"/>
      <c r="F2" s="851"/>
      <c r="G2" s="851"/>
      <c r="H2" s="851"/>
      <c r="I2" s="851"/>
      <c r="J2" s="852"/>
    </row>
    <row r="3" spans="1:10" ht="15.75" thickBot="1">
      <c r="A3" s="356"/>
      <c r="B3" s="357"/>
      <c r="C3" s="357"/>
      <c r="D3" s="357"/>
      <c r="E3" s="357"/>
      <c r="F3" s="357"/>
      <c r="G3" s="357"/>
      <c r="H3" s="322"/>
      <c r="I3" s="322"/>
      <c r="J3" s="358"/>
    </row>
    <row r="4" spans="1:10" ht="32.25" thickBot="1">
      <c r="A4" s="442" t="s">
        <v>602</v>
      </c>
      <c r="B4" s="443" t="s">
        <v>603</v>
      </c>
      <c r="C4" s="443" t="s">
        <v>767</v>
      </c>
      <c r="D4" s="444" t="s">
        <v>770</v>
      </c>
      <c r="E4" s="465" t="s">
        <v>604</v>
      </c>
      <c r="F4" s="466" t="s">
        <v>605</v>
      </c>
      <c r="G4" s="466" t="s">
        <v>606</v>
      </c>
      <c r="H4" s="466" t="s">
        <v>607</v>
      </c>
      <c r="I4" s="466" t="s">
        <v>608</v>
      </c>
      <c r="J4" s="466" t="s">
        <v>609</v>
      </c>
    </row>
    <row r="5" spans="1:10">
      <c r="A5" s="853" t="str">
        <f>+Resumen!A5</f>
        <v xml:space="preserve">REPOSICION SISTEMA DE ACUEDUCTO  CORREGIMIENTO LLANO DE PALMAS
</v>
      </c>
      <c r="B5" s="854"/>
      <c r="C5" s="854"/>
      <c r="D5" s="854"/>
      <c r="E5" s="469"/>
      <c r="F5" s="470"/>
      <c r="G5" s="470"/>
      <c r="H5" s="470"/>
      <c r="I5" s="470"/>
      <c r="J5" s="471"/>
    </row>
    <row r="6" spans="1:10" ht="13.5" customHeight="1">
      <c r="A6" s="855"/>
      <c r="B6" s="856"/>
      <c r="C6" s="856"/>
      <c r="D6" s="856"/>
      <c r="E6" s="463"/>
      <c r="F6" s="464"/>
      <c r="G6" s="464"/>
      <c r="H6" s="464"/>
      <c r="I6" s="464"/>
      <c r="J6" s="472"/>
    </row>
    <row r="7" spans="1:10">
      <c r="A7" s="843" t="str">
        <f>+Resumen!B12</f>
        <v>BOCATOMA</v>
      </c>
      <c r="B7" s="821">
        <f>+Resumen!F25</f>
        <v>7673369</v>
      </c>
      <c r="C7" s="821">
        <f>+ROUND(B7*1.35,2)</f>
        <v>10359048.15</v>
      </c>
      <c r="D7" s="840">
        <f>+C7/$C$52</f>
        <v>5.5053269585769006E-3</v>
      </c>
      <c r="E7" s="474"/>
      <c r="F7" s="467"/>
      <c r="G7" s="467"/>
      <c r="H7" s="447"/>
      <c r="I7" s="447"/>
      <c r="J7" s="456"/>
    </row>
    <row r="8" spans="1:10">
      <c r="A8" s="844"/>
      <c r="B8" s="828"/>
      <c r="C8" s="828"/>
      <c r="D8" s="841"/>
      <c r="E8" s="457">
        <f>+C7</f>
        <v>10359048.15</v>
      </c>
      <c r="F8" s="448"/>
      <c r="G8" s="451"/>
      <c r="H8" s="452"/>
      <c r="I8" s="447"/>
      <c r="J8" s="456"/>
    </row>
    <row r="9" spans="1:10">
      <c r="A9" s="843" t="str">
        <f>+Resumen!B27</f>
        <v>LÍNEA DE ADUCCIÓN</v>
      </c>
      <c r="B9" s="821">
        <f>+Resumen!F34</f>
        <v>171616837</v>
      </c>
      <c r="C9" s="821">
        <f t="shared" ref="C9" si="0">+ROUND(B9*1.35,2)</f>
        <v>231682729.94999999</v>
      </c>
      <c r="D9" s="840">
        <f t="shared" ref="D9" si="1">+C9/$C$52</f>
        <v>0.12312802880739837</v>
      </c>
      <c r="E9" s="455"/>
      <c r="F9" s="446"/>
      <c r="G9" s="446">
        <f>+C9/2</f>
        <v>115841364.97499999</v>
      </c>
      <c r="H9" s="446">
        <f>+G9</f>
        <v>115841364.97499999</v>
      </c>
      <c r="I9" s="446"/>
      <c r="J9" s="458"/>
    </row>
    <row r="10" spans="1:10">
      <c r="A10" s="844"/>
      <c r="B10" s="842"/>
      <c r="C10" s="828"/>
      <c r="D10" s="841"/>
      <c r="E10" s="455"/>
      <c r="F10" s="446"/>
      <c r="G10" s="446"/>
      <c r="H10" s="446"/>
      <c r="I10" s="446"/>
      <c r="J10" s="458"/>
    </row>
    <row r="11" spans="1:10">
      <c r="A11" s="843" t="str">
        <f>+Resumen!B36</f>
        <v>DESARENADOR</v>
      </c>
      <c r="B11" s="819">
        <f>+Resumen!F47</f>
        <v>11154209</v>
      </c>
      <c r="C11" s="821">
        <f t="shared" ref="C11" si="2">+ROUND(B11*1.35,2)</f>
        <v>15058182.15</v>
      </c>
      <c r="D11" s="840">
        <f t="shared" ref="D11" si="3">+C11/$C$52</f>
        <v>8.0026866307747087E-3</v>
      </c>
      <c r="E11" s="455"/>
      <c r="F11" s="449"/>
      <c r="G11" s="446"/>
      <c r="H11" s="446"/>
      <c r="I11" s="446"/>
      <c r="J11" s="458"/>
    </row>
    <row r="12" spans="1:10">
      <c r="A12" s="844"/>
      <c r="B12" s="827"/>
      <c r="C12" s="828"/>
      <c r="D12" s="841"/>
      <c r="E12" s="455"/>
      <c r="F12" s="446">
        <f>+C11</f>
        <v>15058182.15</v>
      </c>
      <c r="G12" s="446"/>
      <c r="H12" s="446"/>
      <c r="I12" s="446"/>
      <c r="J12" s="458"/>
    </row>
    <row r="13" spans="1:10">
      <c r="A13" s="843" t="str">
        <f>+Resumen!B49</f>
        <v>TANQUE DE ALMACENAMIENTO</v>
      </c>
      <c r="B13" s="821">
        <f>+Resumen!F67</f>
        <v>42265058</v>
      </c>
      <c r="C13" s="821">
        <f t="shared" ref="C13" si="4">+ROUND(B13*1.35,2)</f>
        <v>57057828.299999997</v>
      </c>
      <c r="D13" s="840">
        <f t="shared" ref="D13" si="5">+C13/$C$52</f>
        <v>3.0323442442715353E-2</v>
      </c>
      <c r="E13" s="455"/>
      <c r="F13" s="446"/>
      <c r="G13" s="449"/>
      <c r="H13" s="449"/>
      <c r="I13" s="446"/>
      <c r="J13" s="458"/>
    </row>
    <row r="14" spans="1:10">
      <c r="A14" s="844"/>
      <c r="B14" s="842"/>
      <c r="C14" s="828"/>
      <c r="D14" s="841"/>
      <c r="E14" s="455"/>
      <c r="F14" s="448"/>
      <c r="G14" s="446">
        <f>+C13/2</f>
        <v>28528914.149999999</v>
      </c>
      <c r="H14" s="446">
        <f>+G14</f>
        <v>28528914.149999999</v>
      </c>
      <c r="I14" s="446"/>
      <c r="J14" s="458"/>
    </row>
    <row r="15" spans="1:10" ht="13.5" customHeight="1">
      <c r="A15" s="843" t="str">
        <f>+Resumen!B70</f>
        <v>EXCAVACIONES/RELLENOS</v>
      </c>
      <c r="B15" s="821">
        <f>+Resumen!F75</f>
        <v>31699294</v>
      </c>
      <c r="C15" s="821">
        <f t="shared" ref="C15" si="6">+ROUND(B15*1.35,2)</f>
        <v>42794046.899999999</v>
      </c>
      <c r="D15" s="840">
        <f t="shared" ref="D15" si="7">+C15/$C$52</f>
        <v>2.2742940920220958E-2</v>
      </c>
      <c r="E15" s="455"/>
      <c r="F15" s="453"/>
      <c r="G15" s="449"/>
      <c r="H15" s="449"/>
      <c r="I15" s="449"/>
      <c r="J15" s="458"/>
    </row>
    <row r="16" spans="1:10" ht="15" customHeight="1">
      <c r="A16" s="844"/>
      <c r="B16" s="828"/>
      <c r="C16" s="828"/>
      <c r="D16" s="841"/>
      <c r="E16" s="455"/>
      <c r="F16" s="453"/>
      <c r="G16" s="446">
        <f>+C15/3</f>
        <v>14264682.299999999</v>
      </c>
      <c r="H16" s="446">
        <f>+G16</f>
        <v>14264682.299999999</v>
      </c>
      <c r="I16" s="448">
        <f>+H16</f>
        <v>14264682.299999999</v>
      </c>
      <c r="J16" s="456"/>
    </row>
    <row r="17" spans="1:10" ht="12.75" customHeight="1">
      <c r="A17" s="817" t="str">
        <f>+Resumen!B77</f>
        <v>INSTALACION TUBERIAS</v>
      </c>
      <c r="B17" s="821">
        <f>+Resumen!F85</f>
        <v>130524686</v>
      </c>
      <c r="C17" s="821">
        <f t="shared" ref="C17" si="8">+ROUND(B17*1.35,2)</f>
        <v>176208326.09999999</v>
      </c>
      <c r="D17" s="840">
        <f t="shared" ref="D17" si="9">+C17/$C$52</f>
        <v>9.3646098942405206E-2</v>
      </c>
      <c r="E17" s="455"/>
      <c r="F17" s="453"/>
      <c r="G17" s="449"/>
      <c r="H17" s="449"/>
      <c r="I17" s="449"/>
      <c r="J17" s="458"/>
    </row>
    <row r="18" spans="1:10" ht="13.5" customHeight="1">
      <c r="A18" s="826"/>
      <c r="B18" s="828"/>
      <c r="C18" s="828"/>
      <c r="D18" s="841"/>
      <c r="E18" s="455"/>
      <c r="F18" s="453"/>
      <c r="G18" s="446">
        <f>+C17/3</f>
        <v>58736108.699999996</v>
      </c>
      <c r="H18" s="446">
        <f>+G18</f>
        <v>58736108.699999996</v>
      </c>
      <c r="I18" s="446">
        <f>+H18</f>
        <v>58736108.699999996</v>
      </c>
      <c r="J18" s="456"/>
    </row>
    <row r="19" spans="1:10">
      <c r="A19" s="817" t="str">
        <f>+Resumen!B87</f>
        <v>ACCESORIOS/ADICIONALES</v>
      </c>
      <c r="B19" s="821">
        <f>+Resumen!F94</f>
        <v>45204310</v>
      </c>
      <c r="C19" s="821">
        <f t="shared" ref="C19" si="10">+ROUND(B19*1.35,2)</f>
        <v>61025818.5</v>
      </c>
      <c r="D19" s="840">
        <f t="shared" ref="D19" si="11">+C19/$C$52</f>
        <v>3.2432234978777556E-2</v>
      </c>
      <c r="E19" s="455"/>
      <c r="F19" s="447"/>
      <c r="G19" s="449"/>
      <c r="H19" s="449"/>
      <c r="I19" s="449"/>
      <c r="J19" s="458"/>
    </row>
    <row r="20" spans="1:10">
      <c r="A20" s="826"/>
      <c r="B20" s="828"/>
      <c r="C20" s="828"/>
      <c r="D20" s="841"/>
      <c r="E20" s="455"/>
      <c r="F20" s="446"/>
      <c r="G20" s="446">
        <f>+C19/3</f>
        <v>20341939.5</v>
      </c>
      <c r="H20" s="446">
        <f>+G20</f>
        <v>20341939.5</v>
      </c>
      <c r="I20" s="446">
        <f>+H20</f>
        <v>20341939.5</v>
      </c>
      <c r="J20" s="456"/>
    </row>
    <row r="21" spans="1:10">
      <c r="A21" s="845" t="str">
        <f>+Resumen!B98</f>
        <v xml:space="preserve">PLANTA DE TRATAMIENTO DE AGUA POTABLE </v>
      </c>
      <c r="B21" s="821">
        <f>+Resumen!F102</f>
        <v>76945980</v>
      </c>
      <c r="C21" s="821">
        <f t="shared" ref="C21" si="12">+ROUND(B21*1.35,2)</f>
        <v>103877073</v>
      </c>
      <c r="D21" s="840">
        <f t="shared" ref="D21" si="13">+C21/$C$52</f>
        <v>5.5205578937767626E-2</v>
      </c>
      <c r="E21" s="455"/>
      <c r="F21" s="446"/>
      <c r="G21" s="446"/>
      <c r="H21" s="446"/>
      <c r="I21" s="449"/>
      <c r="J21" s="459"/>
    </row>
    <row r="22" spans="1:10">
      <c r="A22" s="846"/>
      <c r="B22" s="842"/>
      <c r="C22" s="828"/>
      <c r="D22" s="841"/>
      <c r="E22" s="455"/>
      <c r="F22" s="446"/>
      <c r="G22" s="446"/>
      <c r="H22" s="446"/>
      <c r="I22" s="446">
        <f>+C21/2</f>
        <v>51938536.5</v>
      </c>
      <c r="J22" s="458">
        <f>+I22</f>
        <v>51938536.5</v>
      </c>
    </row>
    <row r="23" spans="1:10">
      <c r="A23" s="817" t="str">
        <f>+Resumen!B104</f>
        <v xml:space="preserve"> PASOS AEREOS</v>
      </c>
      <c r="B23" s="819">
        <f>+Resumen!F113</f>
        <v>23511819</v>
      </c>
      <c r="C23" s="821">
        <f t="shared" ref="C23" si="14">+ROUND(B23*1.35,2)</f>
        <v>31740955.649999999</v>
      </c>
      <c r="D23" s="840">
        <f t="shared" ref="D23" si="15">+C23/$C$52</f>
        <v>1.6868764031272389E-2</v>
      </c>
      <c r="E23" s="455"/>
      <c r="F23" s="446"/>
      <c r="G23" s="449"/>
      <c r="H23" s="449"/>
      <c r="I23" s="449"/>
      <c r="J23" s="458"/>
    </row>
    <row r="24" spans="1:10">
      <c r="A24" s="826"/>
      <c r="B24" s="827"/>
      <c r="C24" s="828"/>
      <c r="D24" s="841"/>
      <c r="E24" s="455"/>
      <c r="F24" s="446"/>
      <c r="G24" s="446">
        <f>+C23/3</f>
        <v>10580318.549999999</v>
      </c>
      <c r="H24" s="446">
        <f>+G24</f>
        <v>10580318.549999999</v>
      </c>
      <c r="I24" s="446">
        <f>+H24</f>
        <v>10580318.549999999</v>
      </c>
      <c r="J24" s="458"/>
    </row>
    <row r="25" spans="1:10">
      <c r="A25" s="817" t="str">
        <f>+Resumen!B115</f>
        <v>CASETA 2.9X3.4</v>
      </c>
      <c r="B25" s="819">
        <f>+Resumen!F133</f>
        <v>13246101</v>
      </c>
      <c r="C25" s="821">
        <f t="shared" ref="C25" si="16">+ROUND(B25*1.35,2)</f>
        <v>17882236.350000001</v>
      </c>
      <c r="D25" s="840">
        <f t="shared" ref="D25" si="17">+C25/$C$52</f>
        <v>9.5035331848803885E-3</v>
      </c>
      <c r="E25" s="455"/>
      <c r="F25" s="446"/>
      <c r="G25" s="446"/>
      <c r="H25" s="446"/>
      <c r="I25" s="446"/>
      <c r="J25" s="459"/>
    </row>
    <row r="26" spans="1:10">
      <c r="A26" s="826"/>
      <c r="B26" s="827"/>
      <c r="C26" s="828"/>
      <c r="D26" s="841"/>
      <c r="E26" s="455"/>
      <c r="F26" s="446"/>
      <c r="G26" s="446"/>
      <c r="H26" s="446"/>
      <c r="I26" s="446"/>
      <c r="J26" s="458">
        <f>+C25</f>
        <v>17882236.350000001</v>
      </c>
    </row>
    <row r="27" spans="1:10" ht="16.5" thickBot="1">
      <c r="A27" s="321"/>
      <c r="B27" s="319"/>
      <c r="C27" s="441"/>
      <c r="D27" s="320"/>
      <c r="E27" s="457"/>
      <c r="F27" s="447"/>
      <c r="G27" s="447"/>
      <c r="H27" s="447"/>
      <c r="I27" s="447"/>
      <c r="J27" s="456"/>
    </row>
    <row r="28" spans="1:10">
      <c r="A28" s="832" t="str">
        <f>+Resumen!A138</f>
        <v xml:space="preserve">REPOSICION DE REDES DE ALCANTARILLADO SANITARIO DE LA CARRERA 4 CORREGIMIENTO SAN JOSE DE LOS CHORROS </v>
      </c>
      <c r="B28" s="833"/>
      <c r="C28" s="833"/>
      <c r="D28" s="833"/>
      <c r="E28" s="463"/>
      <c r="F28" s="464"/>
      <c r="G28" s="464"/>
      <c r="H28" s="464"/>
      <c r="I28" s="464"/>
      <c r="J28" s="472"/>
    </row>
    <row r="29" spans="1:10">
      <c r="A29" s="834"/>
      <c r="B29" s="835"/>
      <c r="C29" s="835"/>
      <c r="D29" s="835"/>
      <c r="E29" s="463"/>
      <c r="F29" s="464"/>
      <c r="G29" s="464"/>
      <c r="H29" s="464"/>
      <c r="I29" s="464"/>
      <c r="J29" s="472"/>
    </row>
    <row r="30" spans="1:10">
      <c r="A30" s="843" t="str">
        <f>+Resumen!B142</f>
        <v>PRELIMINARES</v>
      </c>
      <c r="B30" s="821">
        <f>+Resumen!F149</f>
        <v>47298320</v>
      </c>
      <c r="C30" s="821">
        <f t="shared" ref="C30:C36" si="18">+ROUND(B30*1.35,2)</f>
        <v>63852732</v>
      </c>
      <c r="D30" s="840">
        <f t="shared" ref="D30:D36" si="19">+C30/$C$52</f>
        <v>3.3934601110854563E-2</v>
      </c>
      <c r="E30" s="473"/>
      <c r="F30" s="468"/>
      <c r="G30" s="447"/>
      <c r="H30" s="447"/>
      <c r="I30" s="447"/>
      <c r="J30" s="456"/>
    </row>
    <row r="31" spans="1:10">
      <c r="A31" s="844"/>
      <c r="B31" s="828"/>
      <c r="C31" s="828"/>
      <c r="D31" s="841"/>
      <c r="E31" s="457"/>
      <c r="F31" s="448">
        <f>+C30</f>
        <v>63852732</v>
      </c>
      <c r="G31" s="447"/>
      <c r="H31" s="447"/>
      <c r="I31" s="447"/>
      <c r="J31" s="456"/>
    </row>
    <row r="32" spans="1:10">
      <c r="A32" s="843" t="str">
        <f>+Resumen!B151</f>
        <v>MOVIMIENTO DE TIERRAS</v>
      </c>
      <c r="B32" s="821">
        <f>+Resumen!F161</f>
        <v>243769072</v>
      </c>
      <c r="C32" s="821">
        <f t="shared" si="18"/>
        <v>329088247.19999999</v>
      </c>
      <c r="D32" s="840">
        <f t="shared" si="19"/>
        <v>0.17489429268276729</v>
      </c>
      <c r="E32" s="455"/>
      <c r="F32" s="446"/>
      <c r="G32" s="449"/>
      <c r="H32" s="449"/>
      <c r="I32" s="449"/>
      <c r="J32" s="458"/>
    </row>
    <row r="33" spans="1:10">
      <c r="A33" s="844"/>
      <c r="B33" s="842"/>
      <c r="C33" s="828"/>
      <c r="D33" s="841"/>
      <c r="E33" s="455"/>
      <c r="F33" s="446"/>
      <c r="G33" s="446">
        <f>+C32/3</f>
        <v>109696082.39999999</v>
      </c>
      <c r="H33" s="446">
        <f>+G33</f>
        <v>109696082.39999999</v>
      </c>
      <c r="I33" s="446">
        <f>+H33</f>
        <v>109696082.39999999</v>
      </c>
      <c r="J33" s="458"/>
    </row>
    <row r="34" spans="1:10">
      <c r="A34" s="843" t="str">
        <f>+Resumen!B163</f>
        <v>REDES DE ALCANTARILLADO</v>
      </c>
      <c r="B34" s="819">
        <f>+Resumen!F173</f>
        <v>139366620</v>
      </c>
      <c r="C34" s="821">
        <f t="shared" si="18"/>
        <v>188144937</v>
      </c>
      <c r="D34" s="840">
        <f t="shared" si="19"/>
        <v>9.9989823272117195E-2</v>
      </c>
      <c r="E34" s="455"/>
      <c r="F34" s="446"/>
      <c r="G34" s="449"/>
      <c r="H34" s="449"/>
      <c r="I34" s="449"/>
      <c r="J34" s="458"/>
    </row>
    <row r="35" spans="1:10">
      <c r="A35" s="844"/>
      <c r="B35" s="827"/>
      <c r="C35" s="828"/>
      <c r="D35" s="841"/>
      <c r="E35" s="455"/>
      <c r="F35" s="446"/>
      <c r="G35" s="446">
        <f>+C34/3</f>
        <v>62714979</v>
      </c>
      <c r="H35" s="446">
        <f>+G35</f>
        <v>62714979</v>
      </c>
      <c r="I35" s="446">
        <f>+H35</f>
        <v>62714979</v>
      </c>
      <c r="J35" s="458"/>
    </row>
    <row r="36" spans="1:10">
      <c r="A36" s="843" t="str">
        <f>+Resumen!B175</f>
        <v>ESTRUCTURA DE BOMBEO</v>
      </c>
      <c r="B36" s="821">
        <f>+Resumen!F180</f>
        <v>30623610</v>
      </c>
      <c r="C36" s="821">
        <f t="shared" si="18"/>
        <v>41341873.5</v>
      </c>
      <c r="D36" s="840">
        <f t="shared" si="19"/>
        <v>2.1971181850103279E-2</v>
      </c>
      <c r="E36" s="455"/>
      <c r="F36" s="446"/>
      <c r="G36" s="446"/>
      <c r="H36" s="446"/>
      <c r="I36" s="449"/>
      <c r="J36" s="458"/>
    </row>
    <row r="37" spans="1:10">
      <c r="A37" s="844"/>
      <c r="B37" s="842"/>
      <c r="C37" s="828"/>
      <c r="D37" s="841"/>
      <c r="E37" s="455"/>
      <c r="F37" s="448"/>
      <c r="G37" s="446"/>
      <c r="H37" s="446"/>
      <c r="I37" s="446">
        <f>+C36</f>
        <v>41341873.5</v>
      </c>
      <c r="J37" s="458"/>
    </row>
    <row r="38" spans="1:10">
      <c r="A38" s="843"/>
      <c r="B38" s="821"/>
      <c r="C38" s="821"/>
      <c r="D38" s="823"/>
      <c r="E38" s="455"/>
      <c r="F38" s="446"/>
      <c r="G38" s="446"/>
      <c r="H38" s="446"/>
      <c r="I38" s="446"/>
      <c r="J38" s="458"/>
    </row>
    <row r="39" spans="1:10">
      <c r="A39" s="844"/>
      <c r="B39" s="828"/>
      <c r="C39" s="828"/>
      <c r="D39" s="829"/>
      <c r="E39" s="457"/>
      <c r="F39" s="447"/>
      <c r="G39" s="447"/>
      <c r="H39" s="447"/>
      <c r="I39" s="447"/>
      <c r="J39" s="456"/>
    </row>
    <row r="40" spans="1:10" ht="12.75" customHeight="1">
      <c r="A40" s="836" t="str">
        <f>+Resumen!A184</f>
        <v xml:space="preserve"> REPOSICION DE REDES DE ALCANTARILLADO  Y SU RESPECTIVA REPOCISION DE PAVIMENTO DE LA CALLE 10 ENTRE  CARRERAS 10 A 14  DEL CASCO URBANO DEL MUNICIPIO DE RIONEGRO, DEPARTAMENTO DE SANTANDER</v>
      </c>
      <c r="B40" s="837"/>
      <c r="C40" s="837"/>
      <c r="D40" s="837"/>
      <c r="E40" s="463"/>
      <c r="F40" s="464"/>
      <c r="G40" s="464"/>
      <c r="H40" s="464"/>
      <c r="I40" s="464"/>
      <c r="J40" s="472"/>
    </row>
    <row r="41" spans="1:10">
      <c r="A41" s="838"/>
      <c r="B41" s="839"/>
      <c r="C41" s="839"/>
      <c r="D41" s="839"/>
      <c r="E41" s="463"/>
      <c r="F41" s="464"/>
      <c r="G41" s="464"/>
      <c r="H41" s="464"/>
      <c r="I41" s="464"/>
      <c r="J41" s="472"/>
    </row>
    <row r="42" spans="1:10">
      <c r="A42" s="817" t="str">
        <f>+Resumen!B189</f>
        <v>PRELIMINARES</v>
      </c>
      <c r="B42" s="821">
        <f>+Resumen!F199</f>
        <v>53720931.049844131</v>
      </c>
      <c r="C42" s="821">
        <f t="shared" ref="C42:C48" si="20">+ROUND(B42*1.35,2)</f>
        <v>72523256.920000002</v>
      </c>
      <c r="D42" s="840">
        <f t="shared" ref="D42:D48" si="21">+C42/$C$52</f>
        <v>3.854256063531037E-2</v>
      </c>
      <c r="E42" s="475"/>
      <c r="F42" s="452"/>
      <c r="G42" s="447"/>
      <c r="H42" s="447"/>
      <c r="I42" s="447"/>
      <c r="J42" s="456"/>
    </row>
    <row r="43" spans="1:10">
      <c r="A43" s="826"/>
      <c r="B43" s="828"/>
      <c r="C43" s="828"/>
      <c r="D43" s="841"/>
      <c r="E43" s="455">
        <f>+C42/2</f>
        <v>36261628.460000001</v>
      </c>
      <c r="F43" s="446">
        <f>+E43</f>
        <v>36261628.460000001</v>
      </c>
      <c r="G43" s="446"/>
      <c r="H43" s="446"/>
      <c r="I43" s="446"/>
      <c r="J43" s="456"/>
    </row>
    <row r="44" spans="1:10">
      <c r="A44" s="845" t="str">
        <f>+Resumen!B201</f>
        <v>MOVIMIENTO DE TIERRAS</v>
      </c>
      <c r="B44" s="821">
        <f>+Resumen!F208</f>
        <v>71939645</v>
      </c>
      <c r="C44" s="821">
        <f t="shared" si="20"/>
        <v>97118520.75</v>
      </c>
      <c r="D44" s="840">
        <f t="shared" si="21"/>
        <v>5.1613739285697312E-2</v>
      </c>
      <c r="E44" s="455"/>
      <c r="F44" s="449"/>
      <c r="G44" s="449"/>
      <c r="H44" s="449"/>
      <c r="I44" s="446"/>
      <c r="J44" s="458"/>
    </row>
    <row r="45" spans="1:10">
      <c r="A45" s="846"/>
      <c r="B45" s="842"/>
      <c r="C45" s="828"/>
      <c r="D45" s="841"/>
      <c r="E45" s="455"/>
      <c r="F45" s="446">
        <f>+C44/3</f>
        <v>32372840.25</v>
      </c>
      <c r="G45" s="446">
        <f>+F45</f>
        <v>32372840.25</v>
      </c>
      <c r="H45" s="446">
        <f>+G45</f>
        <v>32372840.25</v>
      </c>
      <c r="I45" s="446"/>
      <c r="J45" s="458"/>
    </row>
    <row r="46" spans="1:10">
      <c r="A46" s="817" t="str">
        <f>+Resumen!B210</f>
        <v>REDES DE ALCANTARILLADO</v>
      </c>
      <c r="B46" s="819">
        <f>+Resumen!F225</f>
        <v>175356583</v>
      </c>
      <c r="C46" s="821">
        <f t="shared" si="20"/>
        <v>236731387.05000001</v>
      </c>
      <c r="D46" s="840">
        <f t="shared" si="21"/>
        <v>0.1258111428961422</v>
      </c>
      <c r="E46" s="455"/>
      <c r="F46" s="449"/>
      <c r="G46" s="449"/>
      <c r="H46" s="449"/>
      <c r="I46" s="446"/>
      <c r="J46" s="458"/>
    </row>
    <row r="47" spans="1:10">
      <c r="A47" s="826"/>
      <c r="B47" s="827"/>
      <c r="C47" s="828"/>
      <c r="D47" s="841"/>
      <c r="E47" s="455"/>
      <c r="F47" s="446">
        <f>+C46/3</f>
        <v>78910462.350000009</v>
      </c>
      <c r="G47" s="446">
        <f>+F47</f>
        <v>78910462.350000009</v>
      </c>
      <c r="H47" s="446">
        <f>+G47</f>
        <v>78910462.350000009</v>
      </c>
      <c r="I47" s="446"/>
      <c r="J47" s="458"/>
    </row>
    <row r="48" spans="1:10">
      <c r="A48" s="817" t="str">
        <f>+Resumen!B227</f>
        <v>REPARACION  PAVIMENTOS</v>
      </c>
      <c r="B48" s="819">
        <f>+Resumen!F233</f>
        <v>77891600</v>
      </c>
      <c r="C48" s="821">
        <f t="shared" si="20"/>
        <v>105153660</v>
      </c>
      <c r="D48" s="840">
        <f t="shared" si="21"/>
        <v>5.5884022432218301E-2</v>
      </c>
      <c r="E48" s="455"/>
      <c r="F48" s="446"/>
      <c r="G48" s="449"/>
      <c r="H48" s="449"/>
      <c r="I48" s="449"/>
      <c r="J48" s="458"/>
    </row>
    <row r="49" spans="1:12">
      <c r="A49" s="826"/>
      <c r="B49" s="827"/>
      <c r="C49" s="828"/>
      <c r="D49" s="841"/>
      <c r="E49" s="455"/>
      <c r="F49" s="446"/>
      <c r="G49" s="446">
        <f>+C48/3</f>
        <v>35051220</v>
      </c>
      <c r="H49" s="446">
        <f>+G49</f>
        <v>35051220</v>
      </c>
      <c r="I49" s="446">
        <f>+H49</f>
        <v>35051220</v>
      </c>
      <c r="J49" s="458"/>
    </row>
    <row r="50" spans="1:12">
      <c r="A50" s="817"/>
      <c r="B50" s="819"/>
      <c r="C50" s="821"/>
      <c r="D50" s="823"/>
      <c r="E50" s="455"/>
      <c r="F50" s="446"/>
      <c r="G50" s="446"/>
      <c r="H50" s="446"/>
      <c r="I50" s="446"/>
      <c r="J50" s="458"/>
    </row>
    <row r="51" spans="1:12">
      <c r="A51" s="826"/>
      <c r="B51" s="827"/>
      <c r="C51" s="828"/>
      <c r="D51" s="829"/>
      <c r="E51" s="455"/>
      <c r="F51" s="446"/>
      <c r="G51" s="446"/>
      <c r="H51" s="446"/>
      <c r="I51" s="446"/>
      <c r="J51" s="458"/>
    </row>
    <row r="52" spans="1:12">
      <c r="A52" s="817" t="s">
        <v>768</v>
      </c>
      <c r="B52" s="819">
        <f>SUM(B42:B49)+SUM(B30:B37)+SUM(B7:B26)</f>
        <v>1393808044.0498443</v>
      </c>
      <c r="C52" s="819">
        <f>SUM(C42:C49)+SUM(C30:C37)+SUM(C7:C26)</f>
        <v>1881640859.47</v>
      </c>
      <c r="D52" s="830">
        <f>ROUND(SUM(D42:D49)+SUM(D30:D37)+SUM(D7:D26),0)</f>
        <v>1</v>
      </c>
      <c r="E52" s="825">
        <f>SUM(E5:E51)</f>
        <v>46620676.609999999</v>
      </c>
      <c r="F52" s="812">
        <f t="shared" ref="F52:J52" si="22">SUM(F5:F51)</f>
        <v>226455845.21000004</v>
      </c>
      <c r="G52" s="813">
        <f t="shared" si="22"/>
        <v>567038912.17499995</v>
      </c>
      <c r="H52" s="813">
        <f t="shared" si="22"/>
        <v>567038912.17499995</v>
      </c>
      <c r="I52" s="813">
        <f t="shared" si="22"/>
        <v>404665740.44999999</v>
      </c>
      <c r="J52" s="815">
        <f t="shared" si="22"/>
        <v>69820772.849999994</v>
      </c>
      <c r="K52" s="445"/>
      <c r="L52" s="450"/>
    </row>
    <row r="53" spans="1:12">
      <c r="A53" s="826"/>
      <c r="B53" s="827"/>
      <c r="C53" s="827"/>
      <c r="D53" s="831"/>
      <c r="E53" s="825"/>
      <c r="F53" s="812"/>
      <c r="G53" s="814"/>
      <c r="H53" s="814"/>
      <c r="I53" s="814"/>
      <c r="J53" s="816"/>
      <c r="K53" s="445"/>
    </row>
    <row r="54" spans="1:12">
      <c r="A54" s="817" t="s">
        <v>769</v>
      </c>
      <c r="B54" s="819"/>
      <c r="C54" s="821">
        <f>+Resumen!F243</f>
        <v>131714860.16271031</v>
      </c>
      <c r="D54" s="823"/>
      <c r="E54" s="460"/>
      <c r="F54" s="454"/>
      <c r="G54" s="454"/>
      <c r="H54" s="454"/>
      <c r="I54" s="454"/>
      <c r="J54" s="461"/>
      <c r="K54" s="445"/>
    </row>
    <row r="55" spans="1:12" ht="13.5" thickBot="1">
      <c r="A55" s="818"/>
      <c r="B55" s="820"/>
      <c r="C55" s="822"/>
      <c r="D55" s="824"/>
      <c r="E55" s="462">
        <f>+ROUND(E52*0.07,2)</f>
        <v>3263447.36</v>
      </c>
      <c r="F55" s="462">
        <f t="shared" ref="F55:J55" si="23">+ROUND(F52*0.07,2)</f>
        <v>15851909.16</v>
      </c>
      <c r="G55" s="462">
        <f t="shared" si="23"/>
        <v>39692723.850000001</v>
      </c>
      <c r="H55" s="462">
        <f t="shared" si="23"/>
        <v>39692723.850000001</v>
      </c>
      <c r="I55" s="462">
        <f t="shared" si="23"/>
        <v>28326601.829999998</v>
      </c>
      <c r="J55" s="462">
        <f t="shared" si="23"/>
        <v>4887454.0999999996</v>
      </c>
      <c r="K55" s="445"/>
    </row>
    <row r="56" spans="1:12">
      <c r="D56" s="445"/>
    </row>
  </sheetData>
  <mergeCells count="99">
    <mergeCell ref="C19:C20"/>
    <mergeCell ref="B21:B22"/>
    <mergeCell ref="A25:A26"/>
    <mergeCell ref="B25:B26"/>
    <mergeCell ref="D25:D26"/>
    <mergeCell ref="A23:A24"/>
    <mergeCell ref="B23:B24"/>
    <mergeCell ref="D23:D24"/>
    <mergeCell ref="D21:D22"/>
    <mergeCell ref="A21:A22"/>
    <mergeCell ref="C21:C22"/>
    <mergeCell ref="C23:C24"/>
    <mergeCell ref="C25:C26"/>
    <mergeCell ref="A13:A14"/>
    <mergeCell ref="B13:B14"/>
    <mergeCell ref="D13:D14"/>
    <mergeCell ref="A15:A16"/>
    <mergeCell ref="B17:B18"/>
    <mergeCell ref="A17:A18"/>
    <mergeCell ref="B15:B16"/>
    <mergeCell ref="D15:D16"/>
    <mergeCell ref="D17:D18"/>
    <mergeCell ref="C13:C14"/>
    <mergeCell ref="C15:C16"/>
    <mergeCell ref="C17:C18"/>
    <mergeCell ref="A1:J1"/>
    <mergeCell ref="A2:J2"/>
    <mergeCell ref="A7:A8"/>
    <mergeCell ref="B7:B8"/>
    <mergeCell ref="A5:D6"/>
    <mergeCell ref="C7:C8"/>
    <mergeCell ref="D46:D47"/>
    <mergeCell ref="C46:C47"/>
    <mergeCell ref="B46:B47"/>
    <mergeCell ref="A46:A47"/>
    <mergeCell ref="D7:D8"/>
    <mergeCell ref="A11:A12"/>
    <mergeCell ref="B11:B12"/>
    <mergeCell ref="D11:D12"/>
    <mergeCell ref="A9:A10"/>
    <mergeCell ref="B9:B10"/>
    <mergeCell ref="D9:D10"/>
    <mergeCell ref="C9:C10"/>
    <mergeCell ref="C11:C12"/>
    <mergeCell ref="A19:A20"/>
    <mergeCell ref="B19:B20"/>
    <mergeCell ref="D19:D20"/>
    <mergeCell ref="D38:D39"/>
    <mergeCell ref="C38:C39"/>
    <mergeCell ref="B38:B39"/>
    <mergeCell ref="A38:A39"/>
    <mergeCell ref="D44:D45"/>
    <mergeCell ref="C44:C45"/>
    <mergeCell ref="B44:B45"/>
    <mergeCell ref="A44:A45"/>
    <mergeCell ref="D42:D43"/>
    <mergeCell ref="C42:C43"/>
    <mergeCell ref="B42:B43"/>
    <mergeCell ref="A42:A43"/>
    <mergeCell ref="B36:B37"/>
    <mergeCell ref="A36:A37"/>
    <mergeCell ref="D34:D35"/>
    <mergeCell ref="C34:C35"/>
    <mergeCell ref="B34:B35"/>
    <mergeCell ref="A34:A35"/>
    <mergeCell ref="A28:D29"/>
    <mergeCell ref="A40:D41"/>
    <mergeCell ref="A48:A49"/>
    <mergeCell ref="B48:B49"/>
    <mergeCell ref="C48:C49"/>
    <mergeCell ref="D48:D49"/>
    <mergeCell ref="D32:D33"/>
    <mergeCell ref="C32:C33"/>
    <mergeCell ref="B32:B33"/>
    <mergeCell ref="A32:A33"/>
    <mergeCell ref="D30:D31"/>
    <mergeCell ref="C30:C31"/>
    <mergeCell ref="B30:B31"/>
    <mergeCell ref="A30:A31"/>
    <mergeCell ref="D36:D37"/>
    <mergeCell ref="C36:C37"/>
    <mergeCell ref="A50:A51"/>
    <mergeCell ref="B50:B51"/>
    <mergeCell ref="C50:C51"/>
    <mergeCell ref="D50:D51"/>
    <mergeCell ref="A52:A53"/>
    <mergeCell ref="B52:B53"/>
    <mergeCell ref="C52:C53"/>
    <mergeCell ref="D52:D53"/>
    <mergeCell ref="A54:A55"/>
    <mergeCell ref="B54:B55"/>
    <mergeCell ref="C54:C55"/>
    <mergeCell ref="D54:D55"/>
    <mergeCell ref="E52:E53"/>
    <mergeCell ref="F52:F53"/>
    <mergeCell ref="G52:G53"/>
    <mergeCell ref="H52:H53"/>
    <mergeCell ref="I52:I53"/>
    <mergeCell ref="J52:J53"/>
  </mergeCells>
  <printOptions horizontalCentered="1"/>
  <pageMargins left="0.31496062992125984" right="0.31496062992125984" top="0.43307086614173229" bottom="0.43307086614173229" header="0" footer="0"/>
  <pageSetup scale="67" orientation="landscape" r:id="rId1"/>
  <headerFooter scaleWithDoc="0" alignWithMargins="0"/>
  <rowBreaks count="1" manualBreakCount="1">
    <brk id="43" max="11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K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Resumen!A106</f>
        <v>7.2</v>
      </c>
      <c r="C6" s="857"/>
      <c r="D6" s="112" t="s">
        <v>5</v>
      </c>
      <c r="E6" s="114"/>
      <c r="F6" s="115" t="str">
        <f>UPPER(VLOOKUP(B6,APUS,2,FALSE))</f>
        <v>GUAYA DE ACERO DE 3/8"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544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8000</v>
      </c>
      <c r="K11" s="129">
        <f>IF(A11="","",I11*J11)</f>
        <v>8000</v>
      </c>
    </row>
    <row r="12" spans="1:11">
      <c r="A12" s="699" t="s">
        <v>545</v>
      </c>
      <c r="B12" s="700"/>
      <c r="C12" s="700"/>
      <c r="D12" s="700"/>
      <c r="E12" s="700"/>
      <c r="F12" s="700"/>
      <c r="G12" s="701"/>
      <c r="H12" s="131" t="str">
        <f t="shared" si="0"/>
        <v>UND</v>
      </c>
      <c r="I12" s="131">
        <v>0.4</v>
      </c>
      <c r="J12" s="218">
        <f t="shared" si="1"/>
        <v>5979.9999999999991</v>
      </c>
      <c r="K12" s="129">
        <f t="shared" ref="K12:K20" si="2">IF(A12="","",I12*J12)</f>
        <v>2391.9999999999995</v>
      </c>
    </row>
    <row r="13" spans="1:11">
      <c r="A13" s="699" t="s">
        <v>547</v>
      </c>
      <c r="B13" s="700"/>
      <c r="C13" s="700"/>
      <c r="D13" s="700"/>
      <c r="E13" s="700"/>
      <c r="F13" s="700"/>
      <c r="G13" s="701"/>
      <c r="H13" s="131" t="str">
        <f t="shared" si="0"/>
        <v>UND</v>
      </c>
      <c r="I13" s="131">
        <v>1</v>
      </c>
      <c r="J13" s="218">
        <f t="shared" si="1"/>
        <v>3500</v>
      </c>
      <c r="K13" s="129">
        <f t="shared" si="2"/>
        <v>3500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/>
      <c r="I15" s="131"/>
      <c r="J15" s="218"/>
      <c r="K15" s="129"/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13892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694.6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14586.6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14590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0.11</v>
      </c>
      <c r="J29" s="217">
        <f t="shared" ref="J29:J35" si="4">IF(A29="","",VLOOKUP(A29,EQUIPOS1,3,FALSE))</f>
        <v>2500</v>
      </c>
      <c r="K29" s="129">
        <f>IF(A29="","",I29*J29)</f>
        <v>275</v>
      </c>
    </row>
    <row r="30" spans="1:11">
      <c r="A30" s="690" t="s">
        <v>550</v>
      </c>
      <c r="B30" s="691"/>
      <c r="C30" s="691"/>
      <c r="D30" s="691"/>
      <c r="E30" s="691"/>
      <c r="F30" s="691"/>
      <c r="G30" s="692"/>
      <c r="H30" s="103" t="str">
        <f t="shared" si="3"/>
        <v>GLB</v>
      </c>
      <c r="I30" s="131">
        <v>1</v>
      </c>
      <c r="J30" s="217">
        <f t="shared" si="4"/>
        <v>345</v>
      </c>
      <c r="K30" s="129">
        <f t="shared" ref="K30:K35" si="5">IF(A30="","",I30*J30)</f>
        <v>345</v>
      </c>
    </row>
    <row r="31" spans="1:11">
      <c r="A31" s="690" t="s">
        <v>551</v>
      </c>
      <c r="B31" s="691"/>
      <c r="C31" s="691"/>
      <c r="D31" s="691"/>
      <c r="E31" s="691"/>
      <c r="F31" s="691"/>
      <c r="G31" s="692"/>
      <c r="H31" s="103" t="str">
        <f t="shared" si="3"/>
        <v>GLB</v>
      </c>
      <c r="I31" s="131">
        <v>2.5000000000000001E-2</v>
      </c>
      <c r="J31" s="217">
        <f t="shared" si="4"/>
        <v>51750</v>
      </c>
      <c r="K31" s="129">
        <f t="shared" si="5"/>
        <v>1293.75</v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1913.75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1910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0.01</v>
      </c>
      <c r="H42" s="221">
        <f t="shared" ref="H42:H51" si="6">IF(A42="","",VLOOKUP(A42,TRANSPORTE1,2,FALSE))</f>
        <v>30</v>
      </c>
      <c r="I42" s="220">
        <f>G42*H42</f>
        <v>0.3</v>
      </c>
      <c r="J42" s="217">
        <f t="shared" ref="J42:J51" si="7">IF(A42="","",VLOOKUP(A42,TRANSPORTE1,3,FALSE))</f>
        <v>105</v>
      </c>
      <c r="K42" s="225">
        <f>IF(A42="","",I42*J42)</f>
        <v>31.5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31.5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26880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Resumen!A107</f>
        <v>7.3</v>
      </c>
      <c r="C6" s="857"/>
      <c r="D6" s="112" t="s">
        <v>5</v>
      </c>
      <c r="E6" s="114"/>
      <c r="F6" s="115" t="str">
        <f>UPPER(VLOOKUP(B6,APUS,2,FALSE))</f>
        <v>CONCRETO CICLOPEO PARA MUERTOS AEREOS</v>
      </c>
      <c r="G6" s="114"/>
      <c r="H6" s="114"/>
      <c r="I6" s="114"/>
      <c r="J6" s="116"/>
      <c r="K6" s="180" t="str">
        <f>UPPER(VLOOKUP(B6,APUS,3,FALSE))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112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31">
        <v>1</v>
      </c>
      <c r="J11" s="217">
        <f>IF(A11="","",VLOOKUP(A11,MATERIALES1,3,FALSE))</f>
        <v>387271.5</v>
      </c>
      <c r="K11" s="129">
        <f>IF(A11="","",I11*J11)</f>
        <v>387271.5</v>
      </c>
    </row>
    <row r="12" spans="1:11">
      <c r="A12" s="699"/>
      <c r="B12" s="700"/>
      <c r="C12" s="700"/>
      <c r="D12" s="700"/>
      <c r="E12" s="700"/>
      <c r="F12" s="700"/>
      <c r="G12" s="701"/>
      <c r="H12" s="103"/>
      <c r="I12" s="131"/>
      <c r="J12" s="217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ref="H13:H20" si="0">IF(A13="","",VLOOKUP(A13,MATERIALES1,2,FALSE))</f>
        <v/>
      </c>
      <c r="I13" s="131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387271.5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19363.575000000001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406635.07500000001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406640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78">
        <v>1</v>
      </c>
      <c r="J29" s="217">
        <f>IF(A29="","",VLOOKUP(A29,EQUIPOS1,3,FALSE))</f>
        <v>2500</v>
      </c>
      <c r="K29" s="129">
        <f>IF(A29="","",I29*J29)</f>
        <v>2500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ref="H30:H35" si="3">IF(A30="","",VLOOKUP(A30,EQUIPOS1,2,FALSE))</f>
        <v/>
      </c>
      <c r="I30" s="131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/>
      <c r="I58" s="131"/>
      <c r="J58" s="217"/>
      <c r="K58" s="225"/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ref="H59:H67" si="10">IF(A59="","",VLOOKUP(A59,M.OBRA1,2,FALSE))</f>
        <v/>
      </c>
      <c r="I59" s="131"/>
      <c r="J59" s="217" t="str">
        <f t="shared" ref="J59:J67" si="11">IF(A59="","",VLOOKUP(A59,M.OBRA1,3,FALSE))</f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409140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Resumen!A108</f>
        <v>7.4</v>
      </c>
      <c r="C6" s="857"/>
      <c r="D6" s="112" t="s">
        <v>5</v>
      </c>
      <c r="E6" s="114"/>
      <c r="F6" s="115" t="str">
        <f>UPPER(VLOOKUP(B6,APUS,2,FALSE))</f>
        <v>GUAYA DE ACERO DE 1/2"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645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11000</v>
      </c>
      <c r="K11" s="129">
        <f>IF(A11="","",I11*J11)</f>
        <v>11000</v>
      </c>
    </row>
    <row r="12" spans="1:11">
      <c r="A12" s="699" t="s">
        <v>545</v>
      </c>
      <c r="B12" s="700"/>
      <c r="C12" s="700"/>
      <c r="D12" s="700"/>
      <c r="E12" s="700"/>
      <c r="F12" s="700"/>
      <c r="G12" s="701"/>
      <c r="H12" s="131" t="str">
        <f t="shared" si="0"/>
        <v>UND</v>
      </c>
      <c r="I12" s="131">
        <v>0.4</v>
      </c>
      <c r="J12" s="218">
        <f t="shared" si="1"/>
        <v>5979.9999999999991</v>
      </c>
      <c r="K12" s="129">
        <f t="shared" ref="K12:K20" si="2">IF(A12="","",I12*J12)</f>
        <v>2391.9999999999995</v>
      </c>
    </row>
    <row r="13" spans="1:11">
      <c r="A13" s="699" t="s">
        <v>547</v>
      </c>
      <c r="B13" s="700"/>
      <c r="C13" s="700"/>
      <c r="D13" s="700"/>
      <c r="E13" s="700"/>
      <c r="F13" s="700"/>
      <c r="G13" s="701"/>
      <c r="H13" s="131" t="str">
        <f t="shared" si="0"/>
        <v>UND</v>
      </c>
      <c r="I13" s="131">
        <v>1</v>
      </c>
      <c r="J13" s="218">
        <f t="shared" si="1"/>
        <v>3500</v>
      </c>
      <c r="K13" s="129">
        <f t="shared" si="2"/>
        <v>3500</v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/>
      <c r="I15" s="131"/>
      <c r="J15" s="218"/>
      <c r="K15" s="129"/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16892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844.6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17736.599999999999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17740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0.11</v>
      </c>
      <c r="J29" s="217">
        <f t="shared" ref="J29:J35" si="4">IF(A29="","",VLOOKUP(A29,EQUIPOS1,3,FALSE))</f>
        <v>2500</v>
      </c>
      <c r="K29" s="129">
        <f>IF(A29="","",I29*J29)</f>
        <v>275</v>
      </c>
    </row>
    <row r="30" spans="1:11">
      <c r="A30" s="690" t="s">
        <v>550</v>
      </c>
      <c r="B30" s="691"/>
      <c r="C30" s="691"/>
      <c r="D30" s="691"/>
      <c r="E30" s="691"/>
      <c r="F30" s="691"/>
      <c r="G30" s="692"/>
      <c r="H30" s="103" t="str">
        <f t="shared" si="3"/>
        <v>GLB</v>
      </c>
      <c r="I30" s="131">
        <v>1</v>
      </c>
      <c r="J30" s="217">
        <f t="shared" si="4"/>
        <v>345</v>
      </c>
      <c r="K30" s="129">
        <f t="shared" ref="K30:K35" si="5">IF(A30="","",I30*J30)</f>
        <v>345</v>
      </c>
    </row>
    <row r="31" spans="1:11">
      <c r="A31" s="690" t="s">
        <v>551</v>
      </c>
      <c r="B31" s="691"/>
      <c r="C31" s="691"/>
      <c r="D31" s="691"/>
      <c r="E31" s="691"/>
      <c r="F31" s="691"/>
      <c r="G31" s="692"/>
      <c r="H31" s="103" t="str">
        <f t="shared" si="3"/>
        <v>GLB</v>
      </c>
      <c r="I31" s="131">
        <v>2.5000000000000001E-2</v>
      </c>
      <c r="J31" s="217">
        <f t="shared" si="4"/>
        <v>51750</v>
      </c>
      <c r="K31" s="129">
        <f t="shared" si="5"/>
        <v>1293.75</v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1913.75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1910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30000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119" scale="71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7.5</v>
      </c>
      <c r="C6" s="857"/>
      <c r="D6" s="112" t="s">
        <v>5</v>
      </c>
      <c r="E6" s="114"/>
      <c r="F6" s="115" t="str">
        <f>UPPER(VLOOKUP(B6,APUS,2,FALSE))</f>
        <v>ANCLAJES MUERTOS EN ACERO PDR 60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546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Un</v>
      </c>
      <c r="I11" s="104">
        <v>1</v>
      </c>
      <c r="J11" s="217">
        <f t="shared" ref="J11:J20" si="1">IF(A11="","",VLOOKUP(A11,MATERIALES1,3,FALSE))</f>
        <v>280000</v>
      </c>
      <c r="K11" s="129">
        <f>IF(A11="","",I11*J11)</f>
        <v>280000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/>
      <c r="I15" s="131"/>
      <c r="J15" s="218"/>
      <c r="K15" s="129"/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2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280000</v>
      </c>
    </row>
    <row r="22" spans="1:12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14000</v>
      </c>
    </row>
    <row r="23" spans="1:12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294000</v>
      </c>
    </row>
    <row r="24" spans="1:12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294000</v>
      </c>
    </row>
    <row r="25" spans="1:12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1.7050000000000001</v>
      </c>
      <c r="J29" s="217">
        <f t="shared" ref="J29:J35" si="4">IF(A29="","",VLOOKUP(A29,EQUIPOS1,3,FALSE))</f>
        <v>2500</v>
      </c>
      <c r="K29" s="129">
        <f>IF(A29="","",I29*J29)</f>
        <v>4262.5</v>
      </c>
    </row>
    <row r="30" spans="1:12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  <c r="L30" s="359"/>
    </row>
    <row r="31" spans="1:12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4262.5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4260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5</v>
      </c>
      <c r="J58" s="217">
        <f t="shared" ref="J58:J67" si="11">IF(A58="","",VLOOKUP(A58,M.OBRA1,3,FALSE))</f>
        <v>6036</v>
      </c>
      <c r="K58" s="225">
        <f>IF(A58="","",I58*J58)</f>
        <v>30180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5</v>
      </c>
      <c r="J59" s="217">
        <f t="shared" si="11"/>
        <v>4311</v>
      </c>
      <c r="K59" s="225">
        <f t="shared" ref="K59:K67" si="12">IF(A59="","",I59*J59)</f>
        <v>21555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350000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ageMargins left="0.7" right="0.7" top="0.75" bottom="0.75" header="0.3" footer="0.3"/>
  <pageSetup paperSize="9" scale="7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v>7.6</v>
      </c>
      <c r="C6" s="857"/>
      <c r="D6" s="112" t="s">
        <v>5</v>
      </c>
      <c r="E6" s="114"/>
      <c r="F6" s="115" t="str">
        <f>UPPER(VLOOKUP(B6,APUS,2,FALSE))</f>
        <v>TUBERIA  6"  SCH 40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662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ml</v>
      </c>
      <c r="I11" s="104">
        <v>1</v>
      </c>
      <c r="J11" s="217">
        <f t="shared" ref="J11:J20" si="1">IF(A11="","",VLOOKUP(A11,MATERIALES1,3,FALSE))</f>
        <v>320000</v>
      </c>
      <c r="K11" s="129">
        <f>IF(A11="","",I11*J11)</f>
        <v>320000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/>
      <c r="I15" s="131"/>
      <c r="J15" s="218"/>
      <c r="K15" s="129"/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2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320000</v>
      </c>
    </row>
    <row r="22" spans="1:12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16000</v>
      </c>
    </row>
    <row r="23" spans="1:12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336000</v>
      </c>
    </row>
    <row r="24" spans="1:12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336000</v>
      </c>
    </row>
    <row r="25" spans="1:12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1.1850000000000001</v>
      </c>
      <c r="J29" s="217">
        <f t="shared" ref="J29:J35" si="4">IF(A29="","",VLOOKUP(A29,EQUIPOS1,3,FALSE))</f>
        <v>2500</v>
      </c>
      <c r="K29" s="129">
        <f>IF(A29="","",I29*J29)</f>
        <v>2962.5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2962.5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2960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3</v>
      </c>
      <c r="J58" s="217">
        <f t="shared" ref="J58:J67" si="11">IF(A58="","",VLOOKUP(A58,M.OBRA1,3,FALSE))</f>
        <v>6036</v>
      </c>
      <c r="K58" s="225">
        <f>IF(A58="","",I58*J58)</f>
        <v>18108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3</v>
      </c>
      <c r="J59" s="217">
        <f t="shared" si="11"/>
        <v>4311</v>
      </c>
      <c r="K59" s="225">
        <f t="shared" ref="K59:K67" si="12">IF(A59="","",I59*J59)</f>
        <v>12933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31041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31040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370000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73:K73"/>
    <mergeCell ref="A63:G63"/>
    <mergeCell ref="A64:G64"/>
    <mergeCell ref="A65:G65"/>
    <mergeCell ref="A66:G66"/>
    <mergeCell ref="A67:G67"/>
    <mergeCell ref="J71:K71"/>
    <mergeCell ref="K56:K57"/>
    <mergeCell ref="A58:G58"/>
    <mergeCell ref="A59:G59"/>
    <mergeCell ref="A60:G60"/>
    <mergeCell ref="A61:G61"/>
    <mergeCell ref="I56:I57"/>
    <mergeCell ref="J56:J57"/>
    <mergeCell ref="A62:G62"/>
    <mergeCell ref="A50:F50"/>
    <mergeCell ref="A51:F51"/>
    <mergeCell ref="A56:G57"/>
    <mergeCell ref="H56:H57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32:G32"/>
    <mergeCell ref="A33:G33"/>
    <mergeCell ref="A34:G34"/>
    <mergeCell ref="A35:G35"/>
    <mergeCell ref="A40:F41"/>
    <mergeCell ref="G40:G41"/>
    <mergeCell ref="I27:I28"/>
    <mergeCell ref="J27:J28"/>
    <mergeCell ref="K27:K28"/>
    <mergeCell ref="A29:G29"/>
    <mergeCell ref="A30:G30"/>
    <mergeCell ref="H27:H28"/>
    <mergeCell ref="A31:G31"/>
    <mergeCell ref="A17:G17"/>
    <mergeCell ref="A18:G18"/>
    <mergeCell ref="A19:G19"/>
    <mergeCell ref="A20:G20"/>
    <mergeCell ref="A27:G28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J9:J10"/>
    <mergeCell ref="K9:K10"/>
    <mergeCell ref="A1:C4"/>
    <mergeCell ref="D1:K1"/>
    <mergeCell ref="D3:J3"/>
    <mergeCell ref="D4:J4"/>
    <mergeCell ref="A5:B5"/>
    <mergeCell ref="C5:G5"/>
    <mergeCell ref="H5:I5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ageMargins left="0.7" right="0.7" top="0.75" bottom="0.75" header="0.3" footer="0.3"/>
  <pageSetup paperSize="9" scale="7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K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Resumen!A116</f>
        <v>8.1</v>
      </c>
      <c r="C6" s="794"/>
      <c r="D6" s="112" t="s">
        <v>5</v>
      </c>
      <c r="E6" s="114"/>
      <c r="F6" s="115" t="str">
        <f>UPPER(VLOOKUP(B6,APUS,2,FALSE))</f>
        <v>MAMPOSTERIA EN LADRILLO H-10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253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15</v>
      </c>
      <c r="J11" s="217">
        <f>IF(A11="","",VLOOKUP(A11,MATERIALES1,3,FALSE))</f>
        <v>1200</v>
      </c>
      <c r="K11" s="129">
        <f>IF(A11="","",I11*J11)</f>
        <v>18000</v>
      </c>
    </row>
    <row r="12" spans="1:11">
      <c r="A12" s="699" t="s">
        <v>116</v>
      </c>
      <c r="B12" s="700"/>
      <c r="C12" s="700"/>
      <c r="D12" s="700"/>
      <c r="E12" s="700"/>
      <c r="F12" s="700"/>
      <c r="G12" s="701"/>
      <c r="H12" s="131" t="str">
        <f>IF(A12="","",VLOOKUP(A12,MATERIALES1,2,FALSE))</f>
        <v>M3</v>
      </c>
      <c r="I12" s="131">
        <v>2.5000000000000001E-2</v>
      </c>
      <c r="J12" s="218">
        <f>IF(A12="","",VLOOKUP(A12,MATERIALES1,3,FALSE))</f>
        <v>523089</v>
      </c>
      <c r="K12" s="129">
        <f>IF(A12="","",I12*J12)</f>
        <v>13077.225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ref="H13:H20" si="0">IF(A13="","",VLOOKUP(A13,MATERIALES1,2,FALSE))</f>
        <v/>
      </c>
      <c r="I13" s="131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31077.224999999999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1553.8612499999999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32631.08625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32630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90" t="s">
        <v>80</v>
      </c>
      <c r="B29" s="691"/>
      <c r="C29" s="691"/>
      <c r="D29" s="691"/>
      <c r="E29" s="691"/>
      <c r="F29" s="691"/>
      <c r="G29" s="692"/>
      <c r="H29" s="103" t="str">
        <f>IF(A29="","",VLOOKUP(A29,EQUIPOS1,2,FALSE))</f>
        <v>DIA</v>
      </c>
      <c r="I29" s="233">
        <v>0.3</v>
      </c>
      <c r="J29" s="217">
        <f>IF(A29="","",VLOOKUP(A29,EQUIPOS1,3,FALSE))</f>
        <v>2500</v>
      </c>
      <c r="K29" s="129">
        <f>IF(A29="","",I29*J29)</f>
        <v>750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131"/>
      <c r="J30" s="217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750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750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6.0000000000000001E-3</v>
      </c>
      <c r="H42" s="221">
        <f>IF(A42="","",VLOOKUP(A42,TRANSPORTE1,2,FALSE))</f>
        <v>30</v>
      </c>
      <c r="I42" s="220">
        <f>G42*H42</f>
        <v>0.18</v>
      </c>
      <c r="J42" s="217">
        <f>IF(A42="","",VLOOKUP(A42,TRANSPORTE1,3,FALSE))</f>
        <v>100</v>
      </c>
      <c r="K42" s="225">
        <f>IF(A42="","",I42*J42)</f>
        <v>18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18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</v>
      </c>
      <c r="J58" s="217">
        <f>IF(A58="","",VLOOKUP(A58,M.OBRA1,3,FALSE))</f>
        <v>4311</v>
      </c>
      <c r="K58" s="225">
        <f>IF(A58="","",I58*J58)</f>
        <v>4311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f>+I58</f>
        <v>1</v>
      </c>
      <c r="J59" s="217">
        <f>IF(A59="","",VLOOKUP(A59,M.OBRA1,3,FALSE))</f>
        <v>4311</v>
      </c>
      <c r="K59" s="225">
        <f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8622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8620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42020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3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.31496062992125984"/>
  <pageSetup paperSize="119" scale="7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K75"/>
  <sheetViews>
    <sheetView view="pageBreakPreview" zoomScaleNormal="100" zoomScaleSheetLayoutView="100" workbookViewId="0">
      <selection activeCell="R24" sqref="R24"/>
    </sheetView>
  </sheetViews>
  <sheetFormatPr baseColWidth="10" defaultRowHeight="12.75"/>
  <cols>
    <col min="1" max="1" width="5.7109375" style="243" customWidth="1"/>
    <col min="2" max="2" width="6.28515625" style="243" customWidth="1"/>
    <col min="3" max="3" width="5.85546875" style="243" customWidth="1"/>
    <col min="4" max="4" width="4.7109375" style="243" customWidth="1"/>
    <col min="5" max="5" width="8.7109375" style="243" customWidth="1"/>
    <col min="6" max="6" width="11.28515625" style="243" bestFit="1" customWidth="1"/>
    <col min="7" max="7" width="22.5703125" style="243" customWidth="1"/>
    <col min="8" max="8" width="6.28515625" style="243" customWidth="1"/>
    <col min="9" max="9" width="12.7109375" style="243" customWidth="1"/>
    <col min="10" max="10" width="12.85546875" style="243" bestFit="1" customWidth="1"/>
    <col min="11" max="11" width="14.42578125" style="243" customWidth="1"/>
    <col min="12" max="16384" width="11.42578125" style="243"/>
  </cols>
  <sheetData>
    <row r="1" spans="1:11" ht="18.75" thickBot="1">
      <c r="A1" s="630"/>
      <c r="B1" s="859"/>
      <c r="C1" s="860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861"/>
      <c r="B2" s="862"/>
      <c r="C2" s="863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861"/>
      <c r="B3" s="862"/>
      <c r="C3" s="863"/>
      <c r="D3" s="718" t="str">
        <f>'APU''s'!D3:J3</f>
        <v>MUNICIPIO DE RIONEGRO</v>
      </c>
      <c r="E3" s="719"/>
      <c r="F3" s="719"/>
      <c r="G3" s="719"/>
      <c r="H3" s="719"/>
      <c r="I3" s="719"/>
      <c r="J3" s="720"/>
      <c r="K3" s="108" t="s">
        <v>1</v>
      </c>
    </row>
    <row r="4" spans="1:11" ht="40.5" customHeight="1" thickBot="1">
      <c r="A4" s="864"/>
      <c r="B4" s="865"/>
      <c r="C4" s="866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867"/>
      <c r="E5" s="867"/>
      <c r="F5" s="867"/>
      <c r="G5" s="868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Resumen!A117</f>
        <v>8.1999999999999993</v>
      </c>
      <c r="C6" s="858"/>
      <c r="D6" s="112" t="s">
        <v>5</v>
      </c>
      <c r="E6" s="114"/>
      <c r="F6" s="115" t="str">
        <f>UPPER(Resumen!B117)</f>
        <v>CONCRETO PARA PLACAS E =0.15</v>
      </c>
      <c r="G6" s="114"/>
      <c r="H6" s="114"/>
      <c r="I6" s="114"/>
      <c r="J6" s="116"/>
      <c r="K6" s="180" t="s">
        <v>101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0.15</v>
      </c>
      <c r="J11" s="274">
        <f>+Lista!D72</f>
        <v>508221</v>
      </c>
      <c r="K11" s="129">
        <f>IF(A11="","",I11*J11)</f>
        <v>76233.149999999994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75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75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75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75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75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75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75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75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76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76233.149999999994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3811.6574999999998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80044.807499999995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80040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90" t="s">
        <v>78</v>
      </c>
      <c r="B29" s="691"/>
      <c r="C29" s="691"/>
      <c r="D29" s="691"/>
      <c r="E29" s="691"/>
      <c r="F29" s="691"/>
      <c r="G29" s="692"/>
      <c r="H29" s="103" t="str">
        <f t="shared" ref="H29:H35" si="3">IF(A29="","",VLOOKUP(A29,EQUIPOS1,2,FALSE))</f>
        <v>DIA</v>
      </c>
      <c r="I29" s="131">
        <v>1</v>
      </c>
      <c r="J29" s="274">
        <v>12000</v>
      </c>
      <c r="K29" s="129">
        <f>IF(A29="","",I29*J29)</f>
        <v>12000</v>
      </c>
    </row>
    <row r="30" spans="1:11">
      <c r="A30" s="690" t="s">
        <v>80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0.5</v>
      </c>
      <c r="J30" s="274">
        <f t="shared" ref="J30:J35" si="4">IF(A30="","",VLOOKUP(A30,EQUIPOS1,3,FALSE))</f>
        <v>2500</v>
      </c>
      <c r="K30" s="129">
        <f t="shared" ref="K30:K35" si="5">IF(A30="","",I30*J30)</f>
        <v>1250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0.4</v>
      </c>
      <c r="J31" s="274">
        <f t="shared" si="4"/>
        <v>54000</v>
      </c>
      <c r="K31" s="129">
        <f t="shared" si="5"/>
        <v>21600</v>
      </c>
    </row>
    <row r="32" spans="1:11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0.4</v>
      </c>
      <c r="J32" s="274">
        <f t="shared" si="4"/>
        <v>9000</v>
      </c>
      <c r="K32" s="129">
        <f t="shared" si="5"/>
        <v>3600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74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74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74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38450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38450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0.15</v>
      </c>
      <c r="H42" s="278">
        <f t="shared" ref="H42:H51" si="6">IF(A42="","",VLOOKUP(A42,TRANSPORTE1,2,FALSE))</f>
        <v>80</v>
      </c>
      <c r="I42" s="279">
        <f>G42*H42</f>
        <v>12</v>
      </c>
      <c r="J42" s="274">
        <f t="shared" ref="J42:J51" si="7">IF(A42="","",VLOOKUP(A42,TRANSPORTE1,3,FALSE))</f>
        <v>100</v>
      </c>
      <c r="K42" s="280">
        <f>IF(A42="","",I42*J42)</f>
        <v>1200</v>
      </c>
    </row>
    <row r="43" spans="1:11">
      <c r="A43" s="690"/>
      <c r="B43" s="691"/>
      <c r="C43" s="691"/>
      <c r="D43" s="691"/>
      <c r="E43" s="691"/>
      <c r="F43" s="692"/>
      <c r="G43" s="281"/>
      <c r="H43" s="278" t="str">
        <f t="shared" si="6"/>
        <v/>
      </c>
      <c r="I43" s="279" t="str">
        <f t="shared" ref="I43:I51" si="8">IF(A43="","",H43*G43)</f>
        <v/>
      </c>
      <c r="J43" s="274" t="str">
        <f t="shared" si="7"/>
        <v/>
      </c>
      <c r="K43" s="280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81"/>
      <c r="H44" s="278" t="str">
        <f t="shared" si="6"/>
        <v/>
      </c>
      <c r="I44" s="279" t="str">
        <f t="shared" si="8"/>
        <v/>
      </c>
      <c r="J44" s="274" t="str">
        <f t="shared" si="7"/>
        <v/>
      </c>
      <c r="K44" s="280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81"/>
      <c r="H45" s="278" t="str">
        <f t="shared" si="6"/>
        <v/>
      </c>
      <c r="I45" s="279" t="str">
        <f t="shared" si="8"/>
        <v/>
      </c>
      <c r="J45" s="274" t="str">
        <f t="shared" si="7"/>
        <v/>
      </c>
      <c r="K45" s="280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81"/>
      <c r="H46" s="278" t="str">
        <f t="shared" si="6"/>
        <v/>
      </c>
      <c r="I46" s="279" t="str">
        <f t="shared" si="8"/>
        <v/>
      </c>
      <c r="J46" s="274" t="str">
        <f t="shared" si="7"/>
        <v/>
      </c>
      <c r="K46" s="280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81"/>
      <c r="H47" s="278" t="str">
        <f t="shared" si="6"/>
        <v/>
      </c>
      <c r="I47" s="279" t="str">
        <f t="shared" si="8"/>
        <v/>
      </c>
      <c r="J47" s="274" t="str">
        <f t="shared" si="7"/>
        <v/>
      </c>
      <c r="K47" s="280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81"/>
      <c r="H48" s="278" t="str">
        <f t="shared" si="6"/>
        <v/>
      </c>
      <c r="I48" s="279" t="str">
        <f t="shared" si="8"/>
        <v/>
      </c>
      <c r="J48" s="274" t="str">
        <f t="shared" si="7"/>
        <v/>
      </c>
      <c r="K48" s="280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81"/>
      <c r="H49" s="278" t="str">
        <f t="shared" si="6"/>
        <v/>
      </c>
      <c r="I49" s="279" t="str">
        <f t="shared" si="8"/>
        <v/>
      </c>
      <c r="J49" s="274" t="str">
        <f t="shared" si="7"/>
        <v/>
      </c>
      <c r="K49" s="280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81"/>
      <c r="H50" s="278" t="str">
        <f t="shared" si="6"/>
        <v/>
      </c>
      <c r="I50" s="279" t="str">
        <f t="shared" si="8"/>
        <v/>
      </c>
      <c r="J50" s="274" t="str">
        <f t="shared" si="7"/>
        <v/>
      </c>
      <c r="K50" s="280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82"/>
      <c r="H51" s="278" t="str">
        <f t="shared" si="6"/>
        <v/>
      </c>
      <c r="I51" s="279" t="str">
        <f t="shared" si="8"/>
        <v/>
      </c>
      <c r="J51" s="274" t="str">
        <f t="shared" si="7"/>
        <v/>
      </c>
      <c r="K51" s="280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1200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1200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3</v>
      </c>
      <c r="J58" s="217">
        <f>IF(A58="","",VLOOKUP(A58,M.OBRA1,3,FALSE))</f>
        <v>6036</v>
      </c>
      <c r="K58" s="225">
        <f>IF(A58="","",I58*J58)</f>
        <v>18108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f>+I58</f>
        <v>3</v>
      </c>
      <c r="J59" s="217">
        <f>IF(A59="","",VLOOKUP(A59,M.OBRA1,3,FALSE))</f>
        <v>4311</v>
      </c>
      <c r="K59" s="225">
        <f>IF(A59="","",I59*J59)</f>
        <v>12933</v>
      </c>
    </row>
    <row r="60" spans="1:11">
      <c r="A60" s="690"/>
      <c r="B60" s="691"/>
      <c r="C60" s="691"/>
      <c r="D60" s="691"/>
      <c r="E60" s="691"/>
      <c r="F60" s="691"/>
      <c r="G60" s="692"/>
      <c r="H60" s="103"/>
      <c r="I60" s="131"/>
      <c r="J60" s="274"/>
      <c r="K60" s="280"/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ref="H61:H67" si="10">IF(A61="","",VLOOKUP(A61,M.OBRA1,2,FALSE))</f>
        <v/>
      </c>
      <c r="I61" s="131"/>
      <c r="J61" s="274" t="str">
        <f t="shared" ref="J61:J67" si="11">IF(A61="","",VLOOKUP(A61,M.OBRA1,3,FALSE))</f>
        <v/>
      </c>
      <c r="K61" s="280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74" t="str">
        <f t="shared" si="11"/>
        <v/>
      </c>
      <c r="K62" s="280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74" t="str">
        <f t="shared" si="11"/>
        <v/>
      </c>
      <c r="K63" s="280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74" t="str">
        <f t="shared" si="11"/>
        <v/>
      </c>
      <c r="K64" s="280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74" t="str">
        <f t="shared" si="11"/>
        <v/>
      </c>
      <c r="K65" s="280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74" t="str">
        <f t="shared" si="11"/>
        <v/>
      </c>
      <c r="K66" s="280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76" t="str">
        <f t="shared" si="11"/>
        <v/>
      </c>
      <c r="K67" s="283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31041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31040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150730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158">
        <v>0.3</v>
      </c>
      <c r="I72" s="157"/>
      <c r="J72" s="159"/>
      <c r="K72" s="216">
        <f>J71*H72</f>
        <v>45219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195949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printOptions horizontalCentered="1" verticalCentered="1"/>
  <pageMargins left="0.78740157480314965" right="0.78740157480314965" top="0.78740157480314965" bottom="0.78740157480314965" header="0" footer="0"/>
  <pageSetup paperSize="119" scale="6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style="243" customWidth="1"/>
    <col min="2" max="2" width="6.28515625" style="243" customWidth="1"/>
    <col min="3" max="3" width="5.85546875" style="243" customWidth="1"/>
    <col min="4" max="4" width="4.7109375" style="243" customWidth="1"/>
    <col min="5" max="5" width="8.7109375" style="243" customWidth="1"/>
    <col min="6" max="6" width="11.28515625" style="243" bestFit="1" customWidth="1"/>
    <col min="7" max="7" width="22.5703125" style="243" customWidth="1"/>
    <col min="8" max="8" width="6.28515625" style="243" customWidth="1"/>
    <col min="9" max="9" width="12.7109375" style="243" customWidth="1"/>
    <col min="10" max="10" width="12.85546875" style="243" bestFit="1" customWidth="1"/>
    <col min="11" max="11" width="14.42578125" style="243" customWidth="1"/>
    <col min="12" max="16384" width="11.42578125" style="243"/>
  </cols>
  <sheetData>
    <row r="1" spans="1:11" ht="18.75" thickBot="1">
      <c r="A1" s="630"/>
      <c r="B1" s="859"/>
      <c r="C1" s="860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861"/>
      <c r="B2" s="862"/>
      <c r="C2" s="863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861"/>
      <c r="B3" s="862"/>
      <c r="C3" s="863"/>
      <c r="D3" s="718" t="str">
        <f>'APU''s'!D3:J3</f>
        <v>MUNICIPIO DE RIONEGRO</v>
      </c>
      <c r="E3" s="719"/>
      <c r="F3" s="719"/>
      <c r="G3" s="719"/>
      <c r="H3" s="719"/>
      <c r="I3" s="719"/>
      <c r="J3" s="720"/>
      <c r="K3" s="108" t="s">
        <v>1</v>
      </c>
    </row>
    <row r="4" spans="1:11" ht="40.5" customHeight="1" thickBot="1">
      <c r="A4" s="864"/>
      <c r="B4" s="865"/>
      <c r="C4" s="866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867"/>
      <c r="E5" s="867"/>
      <c r="F5" s="867"/>
      <c r="G5" s="868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Resumen!A118</f>
        <v>8.3000000000000007</v>
      </c>
      <c r="C6" s="858"/>
      <c r="D6" s="112" t="s">
        <v>5</v>
      </c>
      <c r="E6" s="114"/>
      <c r="F6" s="115" t="str">
        <f>UPPER(Resumen!B118)</f>
        <v>CONCRTETO COLUMNETAS 3000 PSI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6.25E-2</v>
      </c>
      <c r="J11" s="274">
        <f>+Lista!D72</f>
        <v>508221</v>
      </c>
      <c r="K11" s="129">
        <f>IF(A11="","",I11*J11)</f>
        <v>31763.8125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75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75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75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75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75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75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75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75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76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31763.8125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1588.1906250000002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33352.003125000003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33350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78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</v>
      </c>
      <c r="J29" s="274">
        <f t="shared" ref="J29:J35" si="4">IF(A29="","",VLOOKUP(A29,EQUIPOS1,3,FALSE))</f>
        <v>9000</v>
      </c>
      <c r="K29" s="129">
        <f t="shared" ref="K29:K35" si="5">IF(A29="","",I29*J29)</f>
        <v>900</v>
      </c>
    </row>
    <row r="30" spans="1:11">
      <c r="A30" s="690" t="s">
        <v>80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0.16</v>
      </c>
      <c r="J30" s="274">
        <f t="shared" si="4"/>
        <v>2500</v>
      </c>
      <c r="K30" s="129">
        <f t="shared" si="5"/>
        <v>400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0.02</v>
      </c>
      <c r="J31" s="274">
        <f t="shared" si="4"/>
        <v>54000</v>
      </c>
      <c r="K31" s="129">
        <f t="shared" si="5"/>
        <v>1080</v>
      </c>
    </row>
    <row r="32" spans="1:11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0.2</v>
      </c>
      <c r="J32" s="274">
        <f t="shared" si="4"/>
        <v>9000</v>
      </c>
      <c r="K32" s="129">
        <f t="shared" si="5"/>
        <v>1800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74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74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74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4180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4180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6.25E-2</v>
      </c>
      <c r="H42" s="278">
        <f t="shared" ref="H42:H51" si="6">IF(A42="","",VLOOKUP(A42,TRANSPORTE1,2,FALSE))</f>
        <v>80</v>
      </c>
      <c r="I42" s="279">
        <f>G42*H42</f>
        <v>5</v>
      </c>
      <c r="J42" s="274">
        <f t="shared" ref="J42:J51" si="7">IF(A42="","",VLOOKUP(A42,TRANSPORTE1,3,FALSE))</f>
        <v>100</v>
      </c>
      <c r="K42" s="280">
        <f>IF(A42="","",I42*J42)</f>
        <v>500</v>
      </c>
    </row>
    <row r="43" spans="1:11">
      <c r="A43" s="690"/>
      <c r="B43" s="691"/>
      <c r="C43" s="691"/>
      <c r="D43" s="691"/>
      <c r="E43" s="691"/>
      <c r="F43" s="692"/>
      <c r="G43" s="281"/>
      <c r="H43" s="278" t="str">
        <f t="shared" si="6"/>
        <v/>
      </c>
      <c r="I43" s="279" t="str">
        <f t="shared" ref="I43:I51" si="8">IF(A43="","",H43*G43)</f>
        <v/>
      </c>
      <c r="J43" s="274" t="str">
        <f t="shared" si="7"/>
        <v/>
      </c>
      <c r="K43" s="280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81"/>
      <c r="H44" s="278" t="str">
        <f t="shared" si="6"/>
        <v/>
      </c>
      <c r="I44" s="279" t="str">
        <f t="shared" si="8"/>
        <v/>
      </c>
      <c r="J44" s="274" t="str">
        <f t="shared" si="7"/>
        <v/>
      </c>
      <c r="K44" s="280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81"/>
      <c r="H45" s="278" t="str">
        <f t="shared" si="6"/>
        <v/>
      </c>
      <c r="I45" s="279" t="str">
        <f t="shared" si="8"/>
        <v/>
      </c>
      <c r="J45" s="274" t="str">
        <f t="shared" si="7"/>
        <v/>
      </c>
      <c r="K45" s="280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81"/>
      <c r="H46" s="278" t="str">
        <f t="shared" si="6"/>
        <v/>
      </c>
      <c r="I46" s="279" t="str">
        <f t="shared" si="8"/>
        <v/>
      </c>
      <c r="J46" s="274" t="str">
        <f t="shared" si="7"/>
        <v/>
      </c>
      <c r="K46" s="280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81"/>
      <c r="H47" s="278" t="str">
        <f t="shared" si="6"/>
        <v/>
      </c>
      <c r="I47" s="279" t="str">
        <f t="shared" si="8"/>
        <v/>
      </c>
      <c r="J47" s="274" t="str">
        <f t="shared" si="7"/>
        <v/>
      </c>
      <c r="K47" s="280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81"/>
      <c r="H48" s="278" t="str">
        <f t="shared" si="6"/>
        <v/>
      </c>
      <c r="I48" s="279" t="str">
        <f t="shared" si="8"/>
        <v/>
      </c>
      <c r="J48" s="274" t="str">
        <f t="shared" si="7"/>
        <v/>
      </c>
      <c r="K48" s="280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81"/>
      <c r="H49" s="278" t="str">
        <f t="shared" si="6"/>
        <v/>
      </c>
      <c r="I49" s="279" t="str">
        <f t="shared" si="8"/>
        <v/>
      </c>
      <c r="J49" s="274" t="str">
        <f t="shared" si="7"/>
        <v/>
      </c>
      <c r="K49" s="280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81"/>
      <c r="H50" s="278" t="str">
        <f t="shared" si="6"/>
        <v/>
      </c>
      <c r="I50" s="279" t="str">
        <f t="shared" si="8"/>
        <v/>
      </c>
      <c r="J50" s="274" t="str">
        <f t="shared" si="7"/>
        <v/>
      </c>
      <c r="K50" s="280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82"/>
      <c r="H51" s="278" t="str">
        <f t="shared" si="6"/>
        <v/>
      </c>
      <c r="I51" s="279" t="str">
        <f t="shared" si="8"/>
        <v/>
      </c>
      <c r="J51" s="274" t="str">
        <f t="shared" si="7"/>
        <v/>
      </c>
      <c r="K51" s="280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500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500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2.1</v>
      </c>
      <c r="J58" s="274">
        <f t="shared" ref="J58:J67" si="11">IF(A58="","",VLOOKUP(A58,M.OBRA1,3,FALSE))</f>
        <v>6036</v>
      </c>
      <c r="K58" s="280">
        <f>IF(A58="","",I58*J58)</f>
        <v>12675.6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v>2.1</v>
      </c>
      <c r="J59" s="274">
        <f t="shared" si="11"/>
        <v>4311</v>
      </c>
      <c r="K59" s="280">
        <f t="shared" ref="K59:K67" si="12">IF(A59="","",I59*J59)</f>
        <v>9053.1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74" t="str">
        <f t="shared" si="11"/>
        <v/>
      </c>
      <c r="K60" s="280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74" t="str">
        <f t="shared" si="11"/>
        <v/>
      </c>
      <c r="K61" s="280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74" t="str">
        <f t="shared" si="11"/>
        <v/>
      </c>
      <c r="K62" s="280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74" t="str">
        <f t="shared" si="11"/>
        <v/>
      </c>
      <c r="K63" s="280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74" t="str">
        <f t="shared" si="11"/>
        <v/>
      </c>
      <c r="K64" s="280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74" t="str">
        <f t="shared" si="11"/>
        <v/>
      </c>
      <c r="K65" s="280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74" t="str">
        <f t="shared" si="11"/>
        <v/>
      </c>
      <c r="K66" s="280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76" t="str">
        <f t="shared" si="11"/>
        <v/>
      </c>
      <c r="K67" s="283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21728.7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21730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59760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158">
        <v>0.3</v>
      </c>
      <c r="I72" s="157"/>
      <c r="J72" s="159"/>
      <c r="K72" s="216">
        <f>J71*H72</f>
        <v>17928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77688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printOptions horizontalCentered="1" verticalCentered="1"/>
  <pageMargins left="0.78740157480314965" right="0.78740157480314965" top="0.78740157480314965" bottom="0.78740157480314965" header="0" footer="0"/>
  <pageSetup paperSize="119" scale="68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style="243" customWidth="1"/>
    <col min="2" max="2" width="6.28515625" style="243" customWidth="1"/>
    <col min="3" max="3" width="5.85546875" style="243" customWidth="1"/>
    <col min="4" max="4" width="4.7109375" style="243" customWidth="1"/>
    <col min="5" max="5" width="8.7109375" style="243" customWidth="1"/>
    <col min="6" max="6" width="11.28515625" style="243" bestFit="1" customWidth="1"/>
    <col min="7" max="7" width="22.5703125" style="243" customWidth="1"/>
    <col min="8" max="8" width="6.28515625" style="243" customWidth="1"/>
    <col min="9" max="9" width="12.7109375" style="243" customWidth="1"/>
    <col min="10" max="10" width="12.85546875" style="243" bestFit="1" customWidth="1"/>
    <col min="11" max="11" width="14.42578125" style="243" customWidth="1"/>
    <col min="12" max="16384" width="11.42578125" style="243"/>
  </cols>
  <sheetData>
    <row r="1" spans="1:11" ht="18.75" thickBot="1">
      <c r="A1" s="630"/>
      <c r="B1" s="859"/>
      <c r="C1" s="860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861"/>
      <c r="B2" s="862"/>
      <c r="C2" s="863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861"/>
      <c r="B3" s="862"/>
      <c r="C3" s="863"/>
      <c r="D3" s="718" t="str">
        <f>'APU''s'!D3:J3</f>
        <v>MUNICIPIO DE RIONEGRO</v>
      </c>
      <c r="E3" s="719"/>
      <c r="F3" s="719"/>
      <c r="G3" s="719"/>
      <c r="H3" s="719"/>
      <c r="I3" s="719"/>
      <c r="J3" s="720"/>
      <c r="K3" s="108" t="s">
        <v>1</v>
      </c>
    </row>
    <row r="4" spans="1:11" ht="40.5" customHeight="1" thickBot="1">
      <c r="A4" s="864"/>
      <c r="B4" s="865"/>
      <c r="C4" s="866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867"/>
      <c r="E5" s="867"/>
      <c r="F5" s="867"/>
      <c r="G5" s="868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Resumen!A119</f>
        <v>8.4</v>
      </c>
      <c r="C6" s="858"/>
      <c r="D6" s="112" t="s">
        <v>5</v>
      </c>
      <c r="E6" s="114"/>
      <c r="F6" s="115" t="str">
        <f>UPPER(Resumen!B119)</f>
        <v>CONCRTETO VIGAS 3000 PSI</v>
      </c>
      <c r="G6" s="114"/>
      <c r="H6" s="114"/>
      <c r="I6" s="114"/>
      <c r="J6" s="116"/>
      <c r="K6" s="180" t="s">
        <v>6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M3</v>
      </c>
      <c r="I11" s="104">
        <v>7.4999999999999997E-2</v>
      </c>
      <c r="J11" s="274">
        <f>+Lista!D72</f>
        <v>508221</v>
      </c>
      <c r="K11" s="129">
        <f>IF(A11="","",I11*J11)</f>
        <v>38116.574999999997</v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75" t="str">
        <f t="shared" ref="J12:J20" si="1">IF(A12="","",VLOOKUP(A12,MATERIALES1,3,FALSE))</f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75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75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75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75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75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75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75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76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38116.574999999997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1905.8287499999999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40022.403749999998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40020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78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04">
        <v>0.1</v>
      </c>
      <c r="J29" s="274">
        <f t="shared" ref="J29:J35" si="4">IF(A29="","",VLOOKUP(A29,EQUIPOS1,3,FALSE))</f>
        <v>9000</v>
      </c>
      <c r="K29" s="129">
        <f>IF(A29="","",I29*J29)</f>
        <v>900</v>
      </c>
    </row>
    <row r="30" spans="1:11">
      <c r="A30" s="690" t="s">
        <v>80</v>
      </c>
      <c r="B30" s="691"/>
      <c r="C30" s="691"/>
      <c r="D30" s="691"/>
      <c r="E30" s="691"/>
      <c r="F30" s="691"/>
      <c r="G30" s="692"/>
      <c r="H30" s="103" t="str">
        <f t="shared" si="3"/>
        <v>DIA</v>
      </c>
      <c r="I30" s="131">
        <v>0.16</v>
      </c>
      <c r="J30" s="274">
        <f t="shared" si="4"/>
        <v>2500</v>
      </c>
      <c r="K30" s="129">
        <f t="shared" ref="K30:K35" si="5">IF(A30="","",I30*J30)</f>
        <v>400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 t="shared" si="3"/>
        <v>DIA</v>
      </c>
      <c r="I31" s="131">
        <v>0.02</v>
      </c>
      <c r="J31" s="274">
        <f t="shared" si="4"/>
        <v>54000</v>
      </c>
      <c r="K31" s="129">
        <f t="shared" si="5"/>
        <v>1080</v>
      </c>
    </row>
    <row r="32" spans="1:11">
      <c r="A32" s="690" t="s">
        <v>236</v>
      </c>
      <c r="B32" s="691"/>
      <c r="C32" s="691"/>
      <c r="D32" s="691"/>
      <c r="E32" s="691"/>
      <c r="F32" s="691"/>
      <c r="G32" s="692"/>
      <c r="H32" s="103" t="str">
        <f t="shared" si="3"/>
        <v>HOR</v>
      </c>
      <c r="I32" s="131">
        <v>0.2</v>
      </c>
      <c r="J32" s="274">
        <f t="shared" si="4"/>
        <v>9000</v>
      </c>
      <c r="K32" s="129">
        <f t="shared" si="5"/>
        <v>1800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74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74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74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4180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4180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7.4999999999999997E-2</v>
      </c>
      <c r="H42" s="278">
        <f t="shared" ref="H42:H51" si="6">IF(A42="","",VLOOKUP(A42,TRANSPORTE1,2,FALSE))</f>
        <v>80</v>
      </c>
      <c r="I42" s="279">
        <f>G42*H42</f>
        <v>6</v>
      </c>
      <c r="J42" s="274">
        <f t="shared" ref="J42:J51" si="7">IF(A42="","",VLOOKUP(A42,TRANSPORTE1,3,FALSE))</f>
        <v>100</v>
      </c>
      <c r="K42" s="280">
        <f>IF(A42="","",I42*J42)</f>
        <v>600</v>
      </c>
    </row>
    <row r="43" spans="1:11">
      <c r="A43" s="690"/>
      <c r="B43" s="691"/>
      <c r="C43" s="691"/>
      <c r="D43" s="691"/>
      <c r="E43" s="691"/>
      <c r="F43" s="692"/>
      <c r="G43" s="281"/>
      <c r="H43" s="278" t="str">
        <f t="shared" si="6"/>
        <v/>
      </c>
      <c r="I43" s="279" t="str">
        <f t="shared" ref="I43:I51" si="8">IF(A43="","",H43*G43)</f>
        <v/>
      </c>
      <c r="J43" s="274" t="str">
        <f t="shared" si="7"/>
        <v/>
      </c>
      <c r="K43" s="280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81"/>
      <c r="H44" s="278" t="str">
        <f t="shared" si="6"/>
        <v/>
      </c>
      <c r="I44" s="279" t="str">
        <f t="shared" si="8"/>
        <v/>
      </c>
      <c r="J44" s="274" t="str">
        <f t="shared" si="7"/>
        <v/>
      </c>
      <c r="K44" s="280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81"/>
      <c r="H45" s="278" t="str">
        <f t="shared" si="6"/>
        <v/>
      </c>
      <c r="I45" s="279" t="str">
        <f t="shared" si="8"/>
        <v/>
      </c>
      <c r="J45" s="274" t="str">
        <f t="shared" si="7"/>
        <v/>
      </c>
      <c r="K45" s="280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81"/>
      <c r="H46" s="278" t="str">
        <f t="shared" si="6"/>
        <v/>
      </c>
      <c r="I46" s="279" t="str">
        <f t="shared" si="8"/>
        <v/>
      </c>
      <c r="J46" s="274" t="str">
        <f t="shared" si="7"/>
        <v/>
      </c>
      <c r="K46" s="280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81"/>
      <c r="H47" s="278" t="str">
        <f t="shared" si="6"/>
        <v/>
      </c>
      <c r="I47" s="279" t="str">
        <f t="shared" si="8"/>
        <v/>
      </c>
      <c r="J47" s="274" t="str">
        <f t="shared" si="7"/>
        <v/>
      </c>
      <c r="K47" s="280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81"/>
      <c r="H48" s="278" t="str">
        <f t="shared" si="6"/>
        <v/>
      </c>
      <c r="I48" s="279" t="str">
        <f t="shared" si="8"/>
        <v/>
      </c>
      <c r="J48" s="274" t="str">
        <f t="shared" si="7"/>
        <v/>
      </c>
      <c r="K48" s="280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81"/>
      <c r="H49" s="278" t="str">
        <f t="shared" si="6"/>
        <v/>
      </c>
      <c r="I49" s="279" t="str">
        <f t="shared" si="8"/>
        <v/>
      </c>
      <c r="J49" s="274" t="str">
        <f t="shared" si="7"/>
        <v/>
      </c>
      <c r="K49" s="280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81"/>
      <c r="H50" s="278" t="str">
        <f t="shared" si="6"/>
        <v/>
      </c>
      <c r="I50" s="279" t="str">
        <f t="shared" si="8"/>
        <v/>
      </c>
      <c r="J50" s="274" t="str">
        <f t="shared" si="7"/>
        <v/>
      </c>
      <c r="K50" s="280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82"/>
      <c r="H51" s="278" t="str">
        <f t="shared" si="6"/>
        <v/>
      </c>
      <c r="I51" s="279" t="str">
        <f t="shared" si="8"/>
        <v/>
      </c>
      <c r="J51" s="274" t="str">
        <f t="shared" si="7"/>
        <v/>
      </c>
      <c r="K51" s="280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2.2999999999999998</v>
      </c>
      <c r="J58" s="274">
        <f t="shared" ref="J58:J67" si="11">IF(A58="","",VLOOKUP(A58,M.OBRA1,3,FALSE))</f>
        <v>6036</v>
      </c>
      <c r="K58" s="280">
        <f>IF(A58="","",I58*J58)</f>
        <v>13882.8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2.2999999999999998</v>
      </c>
      <c r="J59" s="274">
        <f t="shared" si="11"/>
        <v>4311</v>
      </c>
      <c r="K59" s="280">
        <f t="shared" ref="K59:K67" si="12">IF(A59="","",I59*J59)</f>
        <v>9915.2999999999993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74" t="str">
        <f t="shared" si="11"/>
        <v/>
      </c>
      <c r="K60" s="280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74" t="str">
        <f t="shared" si="11"/>
        <v/>
      </c>
      <c r="K61" s="280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74" t="str">
        <f t="shared" si="11"/>
        <v/>
      </c>
      <c r="K62" s="280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74" t="str">
        <f t="shared" si="11"/>
        <v/>
      </c>
      <c r="K63" s="280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74" t="str">
        <f t="shared" si="11"/>
        <v/>
      </c>
      <c r="K64" s="280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74" t="str">
        <f t="shared" si="11"/>
        <v/>
      </c>
      <c r="K65" s="280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74" t="str">
        <f t="shared" si="11"/>
        <v/>
      </c>
      <c r="K66" s="280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76" t="str">
        <f t="shared" si="11"/>
        <v/>
      </c>
      <c r="K67" s="283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23798.1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23800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68600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158">
        <v>0.3</v>
      </c>
      <c r="I72" s="157"/>
      <c r="J72" s="159"/>
      <c r="K72" s="216">
        <f>J71*H72</f>
        <v>20580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89180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printOptions horizontalCentered="1" verticalCentered="1"/>
  <pageMargins left="0.78740157480314965" right="0.78740157480314965" top="0.78740157480314965" bottom="0.78740157480314965" header="0" footer="0"/>
  <pageSetup paperSize="119" scale="6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Resumen!A120</f>
        <v>8.5</v>
      </c>
      <c r="C6" s="857"/>
      <c r="D6" s="112" t="s">
        <v>5</v>
      </c>
      <c r="E6" s="114"/>
      <c r="F6" s="115" t="str">
        <f>UPPER(VLOOKUP(B6,APUS,2,FALSE))</f>
        <v>ACERO DE REFUERZO</v>
      </c>
      <c r="G6" s="114"/>
      <c r="H6" s="114"/>
      <c r="I6" s="114"/>
      <c r="J6" s="116"/>
      <c r="K6" s="180" t="str">
        <f>UPPER(VLOOKUP(B6,APUS,3,FALSE))</f>
        <v>KG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92</v>
      </c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>KG</v>
      </c>
      <c r="I11" s="104">
        <v>1</v>
      </c>
      <c r="J11" s="217">
        <f t="shared" ref="J11:J20" si="1">IF(A11="","",VLOOKUP(A11,MATERIALES1,3,FALSE))</f>
        <v>3600</v>
      </c>
      <c r="K11" s="129">
        <f>IF(A11="","",I11*J11)</f>
        <v>3600</v>
      </c>
    </row>
    <row r="12" spans="1:11">
      <c r="A12" s="699" t="s">
        <v>97</v>
      </c>
      <c r="B12" s="700"/>
      <c r="C12" s="700"/>
      <c r="D12" s="700"/>
      <c r="E12" s="700"/>
      <c r="F12" s="700"/>
      <c r="G12" s="701"/>
      <c r="H12" s="131" t="str">
        <f t="shared" si="0"/>
        <v>KG</v>
      </c>
      <c r="I12" s="131">
        <v>0.03</v>
      </c>
      <c r="J12" s="218">
        <f t="shared" si="1"/>
        <v>3200</v>
      </c>
      <c r="K12" s="129">
        <f t="shared" ref="K12:K20" si="2">IF(A12="","",I12*J12)</f>
        <v>96</v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3696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184.8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3880.8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3880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2.1999999999999999E-2</v>
      </c>
      <c r="J29" s="217">
        <f t="shared" ref="J29:J35" si="4">IF(A29="","",VLOOKUP(A29,EQUIPOS1,3,FALSE))</f>
        <v>2500</v>
      </c>
      <c r="K29" s="129">
        <f>IF(A29="","",I29*J29)</f>
        <v>55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55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0.11</v>
      </c>
      <c r="J58" s="217">
        <f t="shared" ref="J58:J67" si="11">IF(A58="","",VLOOKUP(A58,M.OBRA1,3,FALSE))</f>
        <v>6036</v>
      </c>
      <c r="K58" s="225">
        <f>IF(A58="","",I58*J58)</f>
        <v>663.96</v>
      </c>
    </row>
    <row r="59" spans="1:11">
      <c r="A59" s="690"/>
      <c r="B59" s="691"/>
      <c r="C59" s="691"/>
      <c r="D59" s="691"/>
      <c r="E59" s="691"/>
      <c r="F59" s="691"/>
      <c r="G59" s="692"/>
      <c r="H59" s="103" t="str">
        <f t="shared" si="10"/>
        <v/>
      </c>
      <c r="I59" s="131"/>
      <c r="J59" s="217" t="str">
        <f t="shared" si="11"/>
        <v/>
      </c>
      <c r="K59" s="225" t="str">
        <f t="shared" ref="K59:K67" si="12">IF(A59="","",I59*J59)</f>
        <v/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663.96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660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4600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">
        <v>771</v>
      </c>
      <c r="E4" s="645"/>
      <c r="F4" s="645"/>
      <c r="G4" s="645"/>
      <c r="H4" s="645"/>
      <c r="I4" s="645"/>
      <c r="J4" s="646"/>
      <c r="K4" s="439"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Resumen!A13</f>
        <v>1.1000000000000001</v>
      </c>
      <c r="C6" s="794"/>
      <c r="D6" s="112" t="s">
        <v>5</v>
      </c>
      <c r="E6" s="114"/>
      <c r="F6" s="115" t="s">
        <v>536</v>
      </c>
      <c r="G6" s="114"/>
      <c r="H6" s="114"/>
      <c r="I6" s="114"/>
      <c r="J6" s="116"/>
      <c r="K6" s="180" t="s">
        <v>101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 ht="13.5" thickBot="1">
      <c r="A29" s="648" t="s">
        <v>84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104">
        <v>0.05</v>
      </c>
      <c r="J29" s="217">
        <f t="shared" ref="J29:J35" si="3">IF(A29="","",VLOOKUP(A29,EQUIPOS1,3,FALSE))</f>
        <v>18000</v>
      </c>
      <c r="K29" s="129">
        <f>IF(A29="","",I29*J29)</f>
        <v>900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103" t="str">
        <f t="shared" ref="H30:H35" si="4">IF(A30="","",VLOOKUP(A30,EQUIPOS1,2,FALSE))</f>
        <v>DIA</v>
      </c>
      <c r="I30" s="104">
        <v>0.05</v>
      </c>
      <c r="J30" s="217">
        <f t="shared" si="3"/>
        <v>12000</v>
      </c>
      <c r="K30" s="129">
        <f t="shared" ref="K30:K35" si="5">IF(A30="","",I30*J30)</f>
        <v>600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103" t="str">
        <f t="shared" si="4"/>
        <v>DIA</v>
      </c>
      <c r="I31" s="131">
        <v>5.0000000000000001E-3</v>
      </c>
      <c r="J31" s="217">
        <f t="shared" si="3"/>
        <v>2500</v>
      </c>
      <c r="K31" s="129">
        <f t="shared" si="5"/>
        <v>12.5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103" t="str">
        <f t="shared" si="4"/>
        <v>DIA</v>
      </c>
      <c r="I32" s="131">
        <v>0.05</v>
      </c>
      <c r="J32" s="217">
        <f t="shared" si="3"/>
        <v>3050</v>
      </c>
      <c r="K32" s="129">
        <f t="shared" si="5"/>
        <v>152.5</v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4"/>
        <v/>
      </c>
      <c r="I33" s="131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4"/>
        <v/>
      </c>
      <c r="I34" s="131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4"/>
        <v/>
      </c>
      <c r="I35" s="131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1665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1670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121" t="str">
        <f t="shared" ref="H58:H67" si="10">IF(A58="","",VLOOKUP(A58,M.OBRA1,2,FALSE))</f>
        <v>HH</v>
      </c>
      <c r="I58" s="104">
        <v>0.03</v>
      </c>
      <c r="J58" s="229">
        <f t="shared" ref="J58:J67" si="11">IF(A58="","",VLOOKUP(A58,M.OBRA1,3,FALSE))</f>
        <v>5820</v>
      </c>
      <c r="K58" s="232">
        <f>IF(A58="","",I58*J58)</f>
        <v>174.6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103" t="str">
        <f t="shared" si="10"/>
        <v>HH</v>
      </c>
      <c r="I59" s="131">
        <f>+I58</f>
        <v>0.03</v>
      </c>
      <c r="J59" s="230">
        <f t="shared" si="11"/>
        <v>5820</v>
      </c>
      <c r="K59" s="227">
        <f>IF(A59="","",I59*J59)</f>
        <v>174.6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103" t="str">
        <f>IF(A60="","",VLOOKUP(A60,M.OBRA1,2,FALSE))</f>
        <v>HH</v>
      </c>
      <c r="I60" s="131">
        <f>+I59</f>
        <v>0.03</v>
      </c>
      <c r="J60" s="230">
        <f>IF(A60="","",VLOOKUP(A60,M.OBRA1,3,FALSE))</f>
        <v>10778</v>
      </c>
      <c r="K60" s="227">
        <f>IF(A60="","",I60*J60)</f>
        <v>323.33999999999997</v>
      </c>
    </row>
    <row r="61" spans="1:11">
      <c r="A61" s="690"/>
      <c r="B61" s="691"/>
      <c r="C61" s="691"/>
      <c r="D61" s="691"/>
      <c r="E61" s="691"/>
      <c r="F61" s="691"/>
      <c r="G61" s="691"/>
      <c r="H61" s="103" t="str">
        <f t="shared" si="10"/>
        <v/>
      </c>
      <c r="I61" s="131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103" t="str">
        <f t="shared" si="10"/>
        <v/>
      </c>
      <c r="I62" s="131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103" t="str">
        <f t="shared" si="10"/>
        <v/>
      </c>
      <c r="I63" s="131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103" t="str">
        <f t="shared" si="10"/>
        <v/>
      </c>
      <c r="I64" s="131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103" t="str">
        <f t="shared" si="10"/>
        <v/>
      </c>
      <c r="I65" s="131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103" t="str">
        <f t="shared" si="10"/>
        <v/>
      </c>
      <c r="I66" s="131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124" t="str">
        <f t="shared" si="10"/>
        <v/>
      </c>
      <c r="I67" s="127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672.54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670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2590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1:G20">
      <formula1>MATERIALES</formula1>
    </dataValidation>
    <dataValidation type="list" allowBlank="1" showInputMessage="1" showErrorMessage="1" sqref="B33:G35 A29:A35 B29:G29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Resumen!A121</f>
        <v>8.6</v>
      </c>
      <c r="C6" s="857"/>
      <c r="D6" s="112" t="s">
        <v>5</v>
      </c>
      <c r="E6" s="114"/>
      <c r="F6" s="115" t="str">
        <f>UPPER(VLOOKUP(B6,APUS,2,FALSE))</f>
        <v>PUERTA VENTANA EN HIERRO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579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>IF(A11="","",VLOOKUP(A11,MATERIALES1,3,FALSE))</f>
        <v>455000</v>
      </c>
      <c r="K11" s="129">
        <f>I11*J11</f>
        <v>455000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455000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22750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477750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477750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IF(A29="","",VLOOKUP($A29,EQUIPOS1,2,FALSE))</f>
        <v>DIA</v>
      </c>
      <c r="I29" s="104">
        <v>0.5</v>
      </c>
      <c r="J29" s="144">
        <f>IF(A29="","",VLOOKUP($A29,EQUIPOS1,3,FALSE))</f>
        <v>2500</v>
      </c>
      <c r="K29" s="129">
        <f>(IF(A29="","",(IF(I29&gt;0,J29*I29,""))))</f>
        <v>1250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64"/>
      <c r="J30" s="14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0.1</v>
      </c>
      <c r="H42" s="221">
        <f>IF(A42="","",VLOOKUP(A42,TRANSPORTE1,2,FALSE))</f>
        <v>30</v>
      </c>
      <c r="I42" s="220">
        <f>G42*H42</f>
        <v>3</v>
      </c>
      <c r="J42" s="217">
        <f>IF(A42="","",VLOOKUP(A42,TRANSPORTE1,3,FALSE))</f>
        <v>100</v>
      </c>
      <c r="K42" s="225">
        <f>IF(A42="","",I42*J42)</f>
        <v>300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6</v>
      </c>
      <c r="J58" s="217">
        <f>IF(A58="","",VLOOKUP(A58,M.OBRA1,3,FALSE))</f>
        <v>6036</v>
      </c>
      <c r="K58" s="225">
        <f>IF(A58="","",I58*J58)</f>
        <v>36216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6</v>
      </c>
      <c r="J59" s="217">
        <f>IF(A59="","",VLOOKUP(A59,M.OBRA1,3,FALSE))</f>
        <v>4311</v>
      </c>
      <c r="K59" s="225">
        <f>IF(A59="","",I59*J59)</f>
        <v>25866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62082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62080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541380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A15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Resumen!A122</f>
        <v>8.6999999999999993</v>
      </c>
      <c r="C6" s="857"/>
      <c r="D6" s="112" t="s">
        <v>5</v>
      </c>
      <c r="E6" s="114"/>
      <c r="F6" s="115" t="str">
        <f>UPPER(VLOOKUP(B6,APUS,2,FALSE))</f>
        <v>FRISO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118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04">
        <v>0.02</v>
      </c>
      <c r="J11" s="274">
        <f>IF(A11="","",VLOOKUP(A11,MATERIALES1,3,FALSE))</f>
        <v>475860</v>
      </c>
      <c r="K11" s="129">
        <f>IF(A11="","",I11*J11)</f>
        <v>9517.2000000000007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9517.2000000000007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475.86000000000007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9993.0600000000013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9990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0.1</v>
      </c>
      <c r="J29" s="274">
        <f>IF(A29="","",VLOOKUP(A29,EQUIPOS1,3,FALSE))</f>
        <v>2500</v>
      </c>
      <c r="K29" s="129">
        <f>IF(A29="","",I29*J29)</f>
        <v>250</v>
      </c>
    </row>
    <row r="30" spans="1:11">
      <c r="A30" s="690" t="s">
        <v>511</v>
      </c>
      <c r="B30" s="691"/>
      <c r="C30" s="691"/>
      <c r="D30" s="691"/>
      <c r="E30" s="691"/>
      <c r="F30" s="691"/>
      <c r="G30" s="692"/>
      <c r="H30" s="103" t="str">
        <f>IF(A30="","",VLOOKUP(A30,EQUIPOS1,2,FALSE))</f>
        <v>DIA</v>
      </c>
      <c r="I30" s="233">
        <v>0.1</v>
      </c>
      <c r="J30" s="274">
        <f>IF(A30="","",VLOOKUP(A30,EQUIPOS1,3,FALSE))</f>
        <v>6000</v>
      </c>
      <c r="K30" s="129">
        <f>IF(A30="","",I30*J30)</f>
        <v>600</v>
      </c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850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850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0.02</v>
      </c>
      <c r="H42" s="278">
        <f>IF(A42="","",VLOOKUP(A42,TRANSPORTE1,2,FALSE))</f>
        <v>30</v>
      </c>
      <c r="I42" s="279">
        <f>G42*H42</f>
        <v>0.6</v>
      </c>
      <c r="J42" s="274">
        <f>IF(A42="","",VLOOKUP(A42,TRANSPORTE1,3,FALSE))</f>
        <v>100</v>
      </c>
      <c r="K42" s="280">
        <f>IF(A42="","",I42*J42)</f>
        <v>60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3">IF(A43="","",VLOOKUP(A43,TRANSPORTE1,2,FALSE))</f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</v>
      </c>
      <c r="J58" s="217">
        <f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1</v>
      </c>
      <c r="J59" s="217">
        <f>IF(A59="","",VLOOKUP(A59,M.OBRA1,3,FALSE))</f>
        <v>4311</v>
      </c>
      <c r="K59" s="225">
        <f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21250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Resumen!A123</f>
        <v>8.8000000000000007</v>
      </c>
      <c r="C6" s="857"/>
      <c r="D6" s="112" t="s">
        <v>5</v>
      </c>
      <c r="E6" s="114"/>
      <c r="F6" s="115" t="str">
        <f>UPPER(VLOOKUP(B6,APUS,2,FALSE))</f>
        <v>CERAMICA DE PISO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 ht="13.5" thickBot="1">
      <c r="A11" s="696" t="s">
        <v>120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KG</v>
      </c>
      <c r="I11" s="104">
        <v>0.5</v>
      </c>
      <c r="J11" s="217">
        <f>IF(A11="","",VLOOKUP(A11,MATERIALES1,3,FALSE))</f>
        <v>2450</v>
      </c>
      <c r="K11" s="129">
        <f>IF(A11="","",I11*J11)</f>
        <v>1225</v>
      </c>
    </row>
    <row r="12" spans="1:11">
      <c r="A12" s="699" t="s">
        <v>585</v>
      </c>
      <c r="B12" s="700"/>
      <c r="C12" s="700"/>
      <c r="D12" s="700"/>
      <c r="E12" s="700"/>
      <c r="F12" s="700"/>
      <c r="G12" s="701"/>
      <c r="H12" s="103" t="str">
        <f>IF(A12="","",VLOOKUP(A12,MATERIALES1,2,FALSE))</f>
        <v>M2</v>
      </c>
      <c r="I12" s="104">
        <v>1</v>
      </c>
      <c r="J12" s="217">
        <f>IF(A12="","",VLOOKUP(A12,MATERIALES1,3,FALSE))</f>
        <v>26000</v>
      </c>
      <c r="K12" s="129">
        <f>IF(A12="","",I12*J12)</f>
        <v>26000</v>
      </c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27225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1361.25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28586.25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28590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0.25</v>
      </c>
      <c r="J29" s="274">
        <f>IF(A29="","",VLOOKUP(A29,EQUIPOS1,3,FALSE))</f>
        <v>2500</v>
      </c>
      <c r="K29" s="129">
        <f>IF(A29="","",I29*J29)</f>
        <v>625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0.2</v>
      </c>
      <c r="H42" s="278">
        <f t="shared" ref="H42:H51" si="3">IF(A42="","",VLOOKUP(A42,TRANSPORTE1,2,FALSE))</f>
        <v>30</v>
      </c>
      <c r="I42" s="279">
        <f>G42*H42</f>
        <v>6</v>
      </c>
      <c r="J42" s="274">
        <f>IF(A42="","",VLOOKUP(A42,TRANSPORTE1,3,FALSE))</f>
        <v>100</v>
      </c>
      <c r="K42" s="280">
        <f>IF(A42="","",I42*J42)</f>
        <v>600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1.8</v>
      </c>
      <c r="J58" s="217">
        <f>IF(A58="","",VLOOKUP(A58,M.OBRA1,3,FALSE))</f>
        <v>6036</v>
      </c>
      <c r="K58" s="225">
        <f>IF(A58="","",I58*J58)</f>
        <v>10864.800000000001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1.8</v>
      </c>
      <c r="J59" s="217">
        <f>IF(A59="","",VLOOKUP(A59,M.OBRA1,3,FALSE))</f>
        <v>4311</v>
      </c>
      <c r="K59" s="225">
        <f>IF(A59="","",I59*J59)</f>
        <v>7759.8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18624.600000000002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18620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48440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 A11:G11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Resumen!A124</f>
        <v>8.9</v>
      </c>
      <c r="C6" s="857"/>
      <c r="D6" s="112" t="s">
        <v>5</v>
      </c>
      <c r="E6" s="114"/>
      <c r="F6" s="115" t="str">
        <f>UPPER(VLOOKUP(B6,APUS,2,FALSE))</f>
        <v>PUNTO HIDRAULICO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580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GLB</v>
      </c>
      <c r="I11" s="104">
        <v>1</v>
      </c>
      <c r="J11" s="217">
        <f>IF(A11="","",VLOOKUP(A11,MATERIALES1,3,FALSE))</f>
        <v>46000</v>
      </c>
      <c r="K11" s="129">
        <f>IF(A11="","",I11*J11)</f>
        <v>46000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46000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2300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48300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48300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0.25</v>
      </c>
      <c r="J29" s="274">
        <f>IF(A29="","",VLOOKUP(A29,EQUIPOS1,3,FALSE))</f>
        <v>2500</v>
      </c>
      <c r="K29" s="129">
        <f>IF(A29="","",I29*J29)</f>
        <v>625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>IF(A30="","",VLOOKUP(A30,EQUIPOS1,2,FALSE))</f>
        <v/>
      </c>
      <c r="I30" s="233"/>
      <c r="J30" s="274" t="str">
        <f>IF(A30="","",VLOOKUP(A30,EQUIPOS1,3,FALSE))</f>
        <v/>
      </c>
      <c r="K30" s="129" t="str">
        <f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0.2</v>
      </c>
      <c r="H42" s="278">
        <f t="shared" ref="H42:H51" si="3">IF(A42="","",VLOOKUP(A42,TRANSPORTE1,2,FALSE))</f>
        <v>30</v>
      </c>
      <c r="I42" s="279">
        <f>G42*H42</f>
        <v>6</v>
      </c>
      <c r="J42" s="274">
        <f>IF(A42="","",VLOOKUP(A42,TRANSPORTE1,3,FALSE))</f>
        <v>100</v>
      </c>
      <c r="K42" s="280">
        <f>IF(A42="","",I42*J42)</f>
        <v>600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1.8</v>
      </c>
      <c r="J58" s="217">
        <f>IF(A58="","",VLOOKUP(A58,M.OBRA1,3,FALSE))</f>
        <v>6036</v>
      </c>
      <c r="K58" s="225">
        <f>IF(A58="","",I58*J58)</f>
        <v>10864.800000000001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1.8</v>
      </c>
      <c r="J59" s="217">
        <f>IF(A59="","",VLOOKUP(A59,M.OBRA1,3,FALSE))</f>
        <v>4311</v>
      </c>
      <c r="K59" s="225">
        <f>IF(A59="","",I59*J59)</f>
        <v>7759.8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18624.600000000002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18620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68150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A15:G20 A11:G11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Resumen!A125</f>
        <v>8.1</v>
      </c>
      <c r="C6" s="857"/>
      <c r="D6" s="112" t="s">
        <v>5</v>
      </c>
      <c r="E6" s="114"/>
      <c r="F6" s="115" t="str">
        <f>+Resumen!B125</f>
        <v>punto electrico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20"/>
      <c r="B10" s="689"/>
      <c r="C10" s="689"/>
      <c r="D10" s="689"/>
      <c r="E10" s="689"/>
      <c r="F10" s="689"/>
      <c r="G10" s="621"/>
      <c r="H10" s="689"/>
      <c r="I10" s="792"/>
      <c r="J10" s="689"/>
      <c r="K10" s="792"/>
    </row>
    <row r="11" spans="1:11">
      <c r="A11" s="696" t="s">
        <v>592</v>
      </c>
      <c r="B11" s="697"/>
      <c r="C11" s="697"/>
      <c r="D11" s="697"/>
      <c r="E11" s="697"/>
      <c r="F11" s="697"/>
      <c r="G11" s="697"/>
      <c r="H11" s="104" t="str">
        <f t="shared" ref="H11:H20" si="0">IF(A11="","",VLOOKUP(A11,MATERIALES1,2,FALSE))</f>
        <v>UND</v>
      </c>
      <c r="I11" s="104">
        <v>1</v>
      </c>
      <c r="J11" s="287">
        <f t="shared" ref="J11:J20" si="1">IF(A11="","",VLOOKUP(A11,MATERIALES1,3,FALSE))</f>
        <v>8000</v>
      </c>
      <c r="K11" s="151">
        <f>IF(A11="","",I11*J11)</f>
        <v>8000</v>
      </c>
    </row>
    <row r="12" spans="1:11">
      <c r="A12" s="699" t="s">
        <v>513</v>
      </c>
      <c r="B12" s="700"/>
      <c r="C12" s="700"/>
      <c r="D12" s="700"/>
      <c r="E12" s="700"/>
      <c r="F12" s="700"/>
      <c r="G12" s="700"/>
      <c r="H12" s="131" t="str">
        <f>IF(A12="","",VLOOKUP(A12,MATERIALES1,2,FALSE))</f>
        <v>ML</v>
      </c>
      <c r="I12" s="131">
        <v>5</v>
      </c>
      <c r="J12" s="218">
        <f>IF(A12="","",VLOOKUP(A12,MATERIALES1,3,FALSE))</f>
        <v>2300</v>
      </c>
      <c r="K12" s="129">
        <f>IF(A12="","",I12*J12)</f>
        <v>11500</v>
      </c>
    </row>
    <row r="13" spans="1:11">
      <c r="A13" s="699" t="s">
        <v>593</v>
      </c>
      <c r="B13" s="700"/>
      <c r="C13" s="700"/>
      <c r="D13" s="700"/>
      <c r="E13" s="700"/>
      <c r="F13" s="700"/>
      <c r="G13" s="700"/>
      <c r="H13" s="131" t="str">
        <f>IF(A13="","",VLOOKUP(A13,MATERIALES1,2,FALSE))</f>
        <v>ML</v>
      </c>
      <c r="I13" s="131">
        <v>18</v>
      </c>
      <c r="J13" s="218">
        <f>IF(A13="","",VLOOKUP(A13,MATERIALES1,3,FALSE))</f>
        <v>1900</v>
      </c>
      <c r="K13" s="129">
        <f>IF(A13="","",I13*J13)</f>
        <v>34200</v>
      </c>
    </row>
    <row r="14" spans="1:11">
      <c r="A14" s="699" t="s">
        <v>595</v>
      </c>
      <c r="B14" s="700"/>
      <c r="C14" s="700"/>
      <c r="D14" s="700"/>
      <c r="E14" s="700"/>
      <c r="F14" s="700"/>
      <c r="G14" s="700"/>
      <c r="H14" s="131" t="str">
        <f t="shared" si="0"/>
        <v>UND</v>
      </c>
      <c r="I14" s="131">
        <v>1</v>
      </c>
      <c r="J14" s="218">
        <f t="shared" si="1"/>
        <v>1000</v>
      </c>
      <c r="K14" s="129">
        <f t="shared" ref="K14:K20" si="2">IF(A14="","",I14*J14)</f>
        <v>1000</v>
      </c>
    </row>
    <row r="15" spans="1:11">
      <c r="A15" s="699" t="s">
        <v>594</v>
      </c>
      <c r="B15" s="700"/>
      <c r="C15" s="700"/>
      <c r="D15" s="700"/>
      <c r="E15" s="700"/>
      <c r="F15" s="700"/>
      <c r="G15" s="700"/>
      <c r="H15" s="131" t="str">
        <f t="shared" si="0"/>
        <v>UND</v>
      </c>
      <c r="I15" s="131">
        <v>1</v>
      </c>
      <c r="J15" s="218">
        <f t="shared" si="1"/>
        <v>1500</v>
      </c>
      <c r="K15" s="129">
        <f t="shared" si="2"/>
        <v>1500</v>
      </c>
    </row>
    <row r="16" spans="1:11">
      <c r="A16" s="699"/>
      <c r="B16" s="700"/>
      <c r="C16" s="700"/>
      <c r="D16" s="700"/>
      <c r="E16" s="700"/>
      <c r="F16" s="700"/>
      <c r="G16" s="700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0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0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0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3"/>
      <c r="H20" s="127" t="str">
        <f t="shared" si="0"/>
        <v/>
      </c>
      <c r="I20" s="127"/>
      <c r="J20" s="219" t="str">
        <f t="shared" si="1"/>
        <v/>
      </c>
      <c r="K20" s="155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56200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2810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59010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59010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0.25</v>
      </c>
      <c r="J29" s="217">
        <f t="shared" ref="J29:J35" si="4">IF(A29="","",VLOOKUP(A29,EQUIPOS1,3,FALSE))</f>
        <v>2500</v>
      </c>
      <c r="K29" s="129">
        <f>IF(A29="","",I29*J29)</f>
        <v>625</v>
      </c>
    </row>
    <row r="30" spans="1:11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1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22">
        <v>0.6</v>
      </c>
      <c r="H42" s="221">
        <f t="shared" ref="H42:H51" si="6">IF(A42="","",VLOOKUP(A42,TRANSPORTE1,2,FALSE))</f>
        <v>30</v>
      </c>
      <c r="I42" s="220">
        <f>G42*H42</f>
        <v>18</v>
      </c>
      <c r="J42" s="217">
        <f t="shared" ref="J42:J51" si="7">IF(A42="","",VLOOKUP(A42,TRANSPORTE1,3,FALSE))</f>
        <v>100</v>
      </c>
      <c r="K42" s="225">
        <f>IF(A42="","",I42*J42)</f>
        <v>1800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1800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1800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2</v>
      </c>
      <c r="J58" s="217">
        <f>IF(A58="","",VLOOKUP(A58,M.OBRA1,3,FALSE))</f>
        <v>6036</v>
      </c>
      <c r="K58" s="225">
        <f>IF(A58="","",I58*J58)</f>
        <v>12072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2</v>
      </c>
      <c r="J59" s="217">
        <f>IF(A59="","",VLOOKUP(A59,M.OBRA1,3,FALSE))</f>
        <v>4311</v>
      </c>
      <c r="K59" s="225">
        <f>IF(A59="","",I59*J59)</f>
        <v>8622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10">IF(A60="","",VLOOKUP(A60,M.OBRA1,2,FALSE))</f>
        <v/>
      </c>
      <c r="I60" s="131"/>
      <c r="J60" s="217" t="str">
        <f t="shared" ref="J60:J67" si="11">IF(A60="","",VLOOKUP(A60,M.OBRA1,3,FALSE))</f>
        <v/>
      </c>
      <c r="K60" s="225" t="str">
        <f t="shared" ref="K60:K67" si="12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20694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20690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82130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6:G20 A11:G14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Resumen!A126</f>
        <v>8.11</v>
      </c>
      <c r="C6" s="857"/>
      <c r="D6" s="112" t="s">
        <v>5</v>
      </c>
      <c r="E6" s="114"/>
      <c r="F6" s="115" t="str">
        <f>UPPER(VLOOKUP(B6,APUS,2,FALSE))</f>
        <v>PINTURA LAVABLE 2 MANOS</v>
      </c>
      <c r="G6" s="114"/>
      <c r="H6" s="114"/>
      <c r="I6" s="114"/>
      <c r="J6" s="116"/>
      <c r="K6" s="180" t="str">
        <f>UPPER(VLOOKUP(B6,APUS,3,FALSE))</f>
        <v>M2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583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GAL</v>
      </c>
      <c r="I11" s="104">
        <v>7.0000000000000007E-2</v>
      </c>
      <c r="J11" s="217">
        <f>IF(A11="","",VLOOKUP(A11,MATERIALES1,3,FALSE))</f>
        <v>123600</v>
      </c>
      <c r="K11" s="129">
        <f>IF(A11="","",I11*J11)</f>
        <v>8652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8652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432.6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9084.6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9080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0.1</v>
      </c>
      <c r="J29" s="274">
        <f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6.7000000000000004E-2</v>
      </c>
      <c r="H42" s="278">
        <f t="shared" ref="H42:H51" si="3">IF(A42="","",VLOOKUP(A42,TRANSPORTE1,2,FALSE))</f>
        <v>30</v>
      </c>
      <c r="I42" s="279">
        <f>G42*H42</f>
        <v>2.0100000000000002</v>
      </c>
      <c r="J42" s="274">
        <f>IF(A42="","",VLOOKUP(A42,TRANSPORTE1,3,FALSE))</f>
        <v>100</v>
      </c>
      <c r="K42" s="280">
        <f>IF(A42="","",I42*J42)</f>
        <v>201.00000000000003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201.00000000000003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200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0.8</v>
      </c>
      <c r="J58" s="217">
        <f>IF(A58="","",VLOOKUP(A58,M.OBRA1,3,FALSE))</f>
        <v>6036</v>
      </c>
      <c r="K58" s="225">
        <f>IF(A58="","",I58*J58)</f>
        <v>4828.8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0.8</v>
      </c>
      <c r="J59" s="217">
        <f>IF(A59="","",VLOOKUP(A59,M.OBRA1,3,FALSE))</f>
        <v>4311</v>
      </c>
      <c r="K59" s="225">
        <f>IF(A59="","",I59*J59)</f>
        <v>3448.8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8277.6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8280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17810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 A11:G11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Resumen!A127</f>
        <v>8.1199999999999992</v>
      </c>
      <c r="C6" s="857"/>
      <c r="D6" s="112" t="s">
        <v>5</v>
      </c>
      <c r="E6" s="114"/>
      <c r="F6" s="115" t="str">
        <f>UPPER(VLOOKUP(B6,APUS,2,FALSE))</f>
        <v>MESON EN CONCRETO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109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M3</v>
      </c>
      <c r="I11" s="104">
        <v>0.25</v>
      </c>
      <c r="J11" s="217">
        <f>IF(A11="","",VLOOKUP(A11,MATERIALES1,3,FALSE))</f>
        <v>508221</v>
      </c>
      <c r="K11" s="129">
        <f>IF(A11="","",I11*J11)</f>
        <v>127055.25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127055.25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6352.7625000000007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133408.01250000001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133410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1</v>
      </c>
      <c r="J29" s="274">
        <f>IF(A29="","",VLOOKUP(A29,EQUIPOS1,3,FALSE))</f>
        <v>2500</v>
      </c>
      <c r="K29" s="129">
        <f>IF(A29="","",I29*J29)</f>
        <v>2500</v>
      </c>
    </row>
    <row r="30" spans="1:11">
      <c r="A30" s="690" t="s">
        <v>78</v>
      </c>
      <c r="B30" s="691"/>
      <c r="C30" s="691"/>
      <c r="D30" s="691"/>
      <c r="E30" s="691"/>
      <c r="F30" s="691"/>
      <c r="G30" s="692"/>
      <c r="H30" s="103" t="str">
        <f>IF(A30="","",VLOOKUP(A30,EQUIPOS1,2,FALSE))</f>
        <v>DIA</v>
      </c>
      <c r="I30" s="233">
        <v>1</v>
      </c>
      <c r="J30" s="274">
        <f>IF(A30="","",VLOOKUP(A30,EQUIPOS1,3,FALSE))</f>
        <v>12000</v>
      </c>
      <c r="K30" s="129">
        <f>IF(A30="","",I30*J30)</f>
        <v>12000</v>
      </c>
    </row>
    <row r="31" spans="1:11">
      <c r="A31" s="690" t="s">
        <v>235</v>
      </c>
      <c r="B31" s="691"/>
      <c r="C31" s="691"/>
      <c r="D31" s="691"/>
      <c r="E31" s="691"/>
      <c r="F31" s="691"/>
      <c r="G31" s="692"/>
      <c r="H31" s="103" t="str">
        <f>IF(A31="","",VLOOKUP(A31,EQUIPOS1,2,FALSE))</f>
        <v>DIA</v>
      </c>
      <c r="I31" s="233">
        <v>1</v>
      </c>
      <c r="J31" s="274">
        <f>IF(A31="","",VLOOKUP(A31,EQUIPOS1,3,FALSE))</f>
        <v>54000</v>
      </c>
      <c r="K31" s="129">
        <f>IF(A31="","",I31*J31)</f>
        <v>54000</v>
      </c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68500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68500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0.1</v>
      </c>
      <c r="H42" s="278">
        <f t="shared" ref="H42:H51" si="3">IF(A42="","",VLOOKUP(A42,TRANSPORTE1,2,FALSE))</f>
        <v>30</v>
      </c>
      <c r="I42" s="279">
        <f>G42*H42</f>
        <v>3</v>
      </c>
      <c r="J42" s="274">
        <f>IF(A42="","",VLOOKUP(A42,TRANSPORTE1,3,FALSE))</f>
        <v>100</v>
      </c>
      <c r="K42" s="280">
        <f>IF(A42="","",I42*J42)</f>
        <v>300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9</v>
      </c>
      <c r="J58" s="217">
        <f>IF(A58="","",VLOOKUP(A58,M.OBRA1,3,FALSE))</f>
        <v>6036</v>
      </c>
      <c r="K58" s="225">
        <f>IF(A58="","",I58*J58)</f>
        <v>54324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8</v>
      </c>
      <c r="J59" s="217">
        <f>IF(A59="","",VLOOKUP(A59,M.OBRA1,3,FALSE))</f>
        <v>4311</v>
      </c>
      <c r="K59" s="225">
        <f>IF(A59="","",I59*J59)</f>
        <v>34488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88812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88810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291020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 A11:G11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Resumen!A128</f>
        <v>8.1300000000000008</v>
      </c>
      <c r="C6" s="857"/>
      <c r="D6" s="112" t="s">
        <v>5</v>
      </c>
      <c r="E6" s="114"/>
      <c r="F6" s="115" t="str">
        <f>UPPER(VLOOKUP(B6,APUS,2,FALSE))</f>
        <v>LAVAPLATOS EN ACERO INOXIDABLE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584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>IF(A11="","",VLOOKUP(A11,MATERIALES1,3,FALSE))</f>
        <v>122000</v>
      </c>
      <c r="K11" s="129">
        <f>IF(A11="","",I11*J11)</f>
        <v>122000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122000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6100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128100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128100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0.5</v>
      </c>
      <c r="J29" s="274">
        <f>IF(A29="","",VLOOKUP(A29,EQUIPOS1,3,FALSE))</f>
        <v>2500</v>
      </c>
      <c r="K29" s="129">
        <f>IF(A29="","",I29*J29)</f>
        <v>1250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1250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1250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0.5</v>
      </c>
      <c r="H42" s="278">
        <f t="shared" ref="H42:H51" si="3">IF(A42="","",VLOOKUP(A42,TRANSPORTE1,2,FALSE))</f>
        <v>30</v>
      </c>
      <c r="I42" s="279">
        <f>G42*H42</f>
        <v>15</v>
      </c>
      <c r="J42" s="274">
        <f>IF(A42="","",VLOOKUP(A42,TRANSPORTE1,3,FALSE))</f>
        <v>100</v>
      </c>
      <c r="K42" s="280">
        <f>IF(A42="","",I42*J42)</f>
        <v>1500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1500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1500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5</v>
      </c>
      <c r="J58" s="217">
        <f>IF(A58="","",VLOOKUP(A58,M.OBRA1,3,FALSE))</f>
        <v>6036</v>
      </c>
      <c r="K58" s="225">
        <f>IF(A58="","",I58*J58)</f>
        <v>30180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5</v>
      </c>
      <c r="J59" s="217">
        <f>IF(A59="","",VLOOKUP(A59,M.OBRA1,3,FALSE))</f>
        <v>4311</v>
      </c>
      <c r="K59" s="225">
        <f>IF(A59="","",I59*J59)</f>
        <v>21555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51735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51740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182590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 A11:G11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Resumen!A129</f>
        <v>8.14</v>
      </c>
      <c r="C6" s="857"/>
      <c r="D6" s="112" t="s">
        <v>5</v>
      </c>
      <c r="E6" s="114"/>
      <c r="F6" s="115" t="str">
        <f>UPPER(VLOOKUP(B6,APUS,2,FALSE))</f>
        <v>ENCHAPE EN BALDOSIN BLANCO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587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M2</v>
      </c>
      <c r="I11" s="104">
        <v>1</v>
      </c>
      <c r="J11" s="217">
        <f>IF(A11="","",VLOOKUP(A11,MATERIALES1,3,FALSE))</f>
        <v>20000</v>
      </c>
      <c r="K11" s="129">
        <f>IF(A11="","",I11*J11)</f>
        <v>20000</v>
      </c>
    </row>
    <row r="12" spans="1:11">
      <c r="A12" s="699" t="s">
        <v>120</v>
      </c>
      <c r="B12" s="700"/>
      <c r="C12" s="700"/>
      <c r="D12" s="700"/>
      <c r="E12" s="700"/>
      <c r="F12" s="700"/>
      <c r="G12" s="701"/>
      <c r="H12" s="103" t="str">
        <f>IF(A12="","",VLOOKUP(A12,MATERIALES1,2,FALSE))</f>
        <v>KG</v>
      </c>
      <c r="I12" s="264">
        <v>0.5</v>
      </c>
      <c r="J12" s="217">
        <f>IF(A12="","",VLOOKUP(A12,MATERIALES1,3,FALSE))</f>
        <v>2450</v>
      </c>
      <c r="K12" s="129">
        <f>IF(A12="","",I12*J12)</f>
        <v>1225</v>
      </c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21225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1061.25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22286.25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22290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0.1</v>
      </c>
      <c r="J29" s="274">
        <f>IF(A29="","",VLOOKUP(A29,EQUIPOS1,3,FALSE))</f>
        <v>2500</v>
      </c>
      <c r="K29" s="129">
        <f>IF(A29="","",I29*J29)</f>
        <v>250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0.2</v>
      </c>
      <c r="H42" s="278">
        <f t="shared" ref="H42:H51" si="3">IF(A42="","",VLOOKUP(A42,TRANSPORTE1,2,FALSE))</f>
        <v>30</v>
      </c>
      <c r="I42" s="279">
        <f>G42*H42</f>
        <v>6</v>
      </c>
      <c r="J42" s="274">
        <f>IF(A42="","",VLOOKUP(A42,TRANSPORTE1,3,FALSE))</f>
        <v>100</v>
      </c>
      <c r="K42" s="280">
        <f>IF(A42="","",I42*J42)</f>
        <v>600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1</v>
      </c>
      <c r="J58" s="217">
        <f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1</v>
      </c>
      <c r="J59" s="217">
        <f>IF(A59="","",VLOOKUP(A59,M.OBRA1,3,FALSE))</f>
        <v>4311</v>
      </c>
      <c r="K59" s="225">
        <f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33490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A15:G20 A11:G11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Resumen!A130</f>
        <v>8.15</v>
      </c>
      <c r="C6" s="857"/>
      <c r="D6" s="112" t="s">
        <v>5</v>
      </c>
      <c r="E6" s="114"/>
      <c r="F6" s="115" t="str">
        <f>UPPER(VLOOKUP(B6,APUS,2,FALSE))</f>
        <v xml:space="preserve">WIN </v>
      </c>
      <c r="G6" s="114"/>
      <c r="H6" s="114"/>
      <c r="I6" s="114"/>
      <c r="J6" s="116"/>
      <c r="K6" s="180" t="str">
        <f>UPPER(VLOOKUP(B6,APUS,3,FALSE))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588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ML</v>
      </c>
      <c r="I11" s="104">
        <v>1</v>
      </c>
      <c r="J11" s="217">
        <f>IF(A11="","",VLOOKUP(A11,MATERIALES1,3,FALSE))</f>
        <v>6000</v>
      </c>
      <c r="K11" s="129">
        <f>IF(A11="","",I11*J11)</f>
        <v>6000</v>
      </c>
    </row>
    <row r="12" spans="1:11">
      <c r="A12" s="699" t="s">
        <v>103</v>
      </c>
      <c r="B12" s="700"/>
      <c r="C12" s="700"/>
      <c r="D12" s="700"/>
      <c r="E12" s="700"/>
      <c r="F12" s="700"/>
      <c r="G12" s="701"/>
      <c r="H12" s="103" t="str">
        <f>IF(A12="","",VLOOKUP(A12,MATERIALES1,2,FALSE))</f>
        <v>KG</v>
      </c>
      <c r="I12" s="264">
        <v>0.5</v>
      </c>
      <c r="J12" s="217">
        <f>IF(A12="","",VLOOKUP(A12,MATERIALES1,3,FALSE))</f>
        <v>615</v>
      </c>
      <c r="K12" s="129">
        <f>IF(A12="","",I12*J12)</f>
        <v>307.5</v>
      </c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6307.5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315.375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6622.875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6620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0.125</v>
      </c>
      <c r="J29" s="274">
        <f>IF(A29="","",VLOOKUP(A29,EQUIPOS1,3,FALSE))</f>
        <v>2500</v>
      </c>
      <c r="K29" s="129">
        <f>IF(A29="","",I29*J29)</f>
        <v>312.5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312.5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0.06</v>
      </c>
      <c r="H42" s="278">
        <f t="shared" ref="H42:H51" si="3">IF(A42="","",VLOOKUP(A42,TRANSPORTE1,2,FALSE))</f>
        <v>30</v>
      </c>
      <c r="I42" s="279">
        <f>G42*H42</f>
        <v>1.7999999999999998</v>
      </c>
      <c r="J42" s="274">
        <f>IF(A42="","",VLOOKUP(A42,TRANSPORTE1,3,FALSE))</f>
        <v>100</v>
      </c>
      <c r="K42" s="280">
        <f>IF(A42="","",I42*J42)</f>
        <v>179.99999999999997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179.99999999999997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180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>IF(A58="","",VLOOKUP(A58,M.OBRA1,2,FALSE))</f>
        <v>HH</v>
      </c>
      <c r="I58" s="131">
        <v>0.4</v>
      </c>
      <c r="J58" s="217">
        <f>IF(A58="","",VLOOKUP(A58,M.OBRA1,3,FALSE))</f>
        <v>6036</v>
      </c>
      <c r="K58" s="225">
        <f>IF(A58="","",I58*J58)</f>
        <v>2414.4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>IF(A59="","",VLOOKUP(A59,M.OBRA1,2,FALSE))</f>
        <v>HH</v>
      </c>
      <c r="I59" s="131">
        <v>0.4</v>
      </c>
      <c r="J59" s="217">
        <f>IF(A59="","",VLOOKUP(A59,M.OBRA1,3,FALSE))</f>
        <v>4311</v>
      </c>
      <c r="K59" s="225">
        <f>IF(A59="","",I59*J59)</f>
        <v>1724.4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4138.8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4140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11250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15:G20 A11:G11">
      <formula1>MATERIALES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58:G67">
      <formula1>M.OBRA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L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1.2</v>
      </c>
      <c r="C6" s="794"/>
      <c r="D6" s="112" t="s">
        <v>5</v>
      </c>
      <c r="E6" s="114"/>
      <c r="F6" s="182" t="s">
        <v>379</v>
      </c>
      <c r="G6" s="114"/>
      <c r="H6" s="114"/>
      <c r="I6" s="114"/>
      <c r="J6" s="116"/>
      <c r="K6" s="272" t="str">
        <f>Resumen!C14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103" t="str">
        <f t="shared" ref="H11:H20" si="0">IF(A11="","",VLOOKUP(A11,MATERIALES1,2,FALSE))</f>
        <v/>
      </c>
      <c r="I11" s="104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131" t="str">
        <f t="shared" si="0"/>
        <v/>
      </c>
      <c r="I12" s="131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131" t="str">
        <f t="shared" si="0"/>
        <v/>
      </c>
      <c r="I13" s="131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131" t="str">
        <f t="shared" si="0"/>
        <v/>
      </c>
      <c r="I14" s="131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si="0"/>
        <v/>
      </c>
      <c r="I15" s="131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2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2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2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2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0</v>
      </c>
    </row>
    <row r="22" spans="1:12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2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0</v>
      </c>
    </row>
    <row r="24" spans="1:12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0</v>
      </c>
    </row>
    <row r="25" spans="1:12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103" t="str">
        <f t="shared" ref="H29:H35" si="3">IF(A29="","",VLOOKUP(A29,EQUIPOS1,2,FALSE))</f>
        <v>DIA</v>
      </c>
      <c r="I29" s="178">
        <v>1.3</v>
      </c>
      <c r="J29" s="217">
        <f t="shared" ref="J29:J35" si="4">IF(A29="","",VLOOKUP(A29,EQUIPOS1,3,FALSE))</f>
        <v>2500</v>
      </c>
      <c r="K29" s="129">
        <f>IF(A29="","",I29*J29)</f>
        <v>3250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103" t="str">
        <f t="shared" si="3"/>
        <v/>
      </c>
      <c r="I30" s="131"/>
      <c r="J30" s="217" t="str">
        <f t="shared" si="4"/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103" t="str">
        <f t="shared" si="3"/>
        <v/>
      </c>
      <c r="I31" s="131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103" t="str">
        <f t="shared" si="3"/>
        <v/>
      </c>
      <c r="I32" s="131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103" t="str">
        <f t="shared" si="3"/>
        <v/>
      </c>
      <c r="I33" s="131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 t="shared" si="3"/>
        <v/>
      </c>
      <c r="I34" s="131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 t="shared" si="3"/>
        <v/>
      </c>
      <c r="I35" s="131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3250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3250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103" t="str">
        <f t="shared" ref="H58:H67" si="10">IF(A58="","",VLOOKUP(A58,M.OBRA1,2,FALSE))</f>
        <v>HH</v>
      </c>
      <c r="I58" s="131">
        <v>8.3000000000000007</v>
      </c>
      <c r="J58" s="217">
        <f t="shared" ref="J58:J67" si="11">IF(A58="","",VLOOKUP(A58,M.OBRA1,3,FALSE))</f>
        <v>6036</v>
      </c>
      <c r="K58" s="225">
        <f>IF(A58="","",I58*J58)</f>
        <v>50098.8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103" t="str">
        <f t="shared" si="10"/>
        <v>HH</v>
      </c>
      <c r="I59" s="131">
        <f>+I58</f>
        <v>8.3000000000000007</v>
      </c>
      <c r="J59" s="217">
        <f t="shared" si="11"/>
        <v>4311</v>
      </c>
      <c r="K59" s="225">
        <f t="shared" ref="K59:K67" si="12">IF(A59="","",I59*J59)</f>
        <v>35781.300000000003</v>
      </c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si="10"/>
        <v/>
      </c>
      <c r="I60" s="131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10"/>
        <v/>
      </c>
      <c r="I61" s="131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10"/>
        <v/>
      </c>
      <c r="I62" s="131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10"/>
        <v/>
      </c>
      <c r="I63" s="131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10"/>
        <v/>
      </c>
      <c r="I64" s="131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103" t="str">
        <f t="shared" si="10"/>
        <v/>
      </c>
      <c r="I65" s="131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103" t="str">
        <f t="shared" si="10"/>
        <v/>
      </c>
      <c r="I66" s="131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127" t="str">
        <f t="shared" si="10"/>
        <v/>
      </c>
      <c r="I67" s="127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85880.1</v>
      </c>
    </row>
    <row r="69" spans="1:12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85880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89130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K75"/>
  <sheetViews>
    <sheetView view="pageBreakPreview" zoomScaleNormal="100" zoomScaleSheetLayoutView="100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Resumen!A131</f>
        <v>8.16</v>
      </c>
      <c r="C6" s="857"/>
      <c r="D6" s="112" t="s">
        <v>5</v>
      </c>
      <c r="E6" s="114"/>
      <c r="F6" s="115" t="str">
        <f>UPPER(VLOOKUP(B6,APUS,2,FALSE))</f>
        <v>PUNTO SANITARIO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582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GLB</v>
      </c>
      <c r="I11" s="104">
        <v>1</v>
      </c>
      <c r="J11" s="217">
        <f>IF(A11="","",VLOOKUP(A11,MATERIALES1,3,FALSE))</f>
        <v>76000</v>
      </c>
      <c r="K11" s="129">
        <f>IF(A11="","",I11*J11)</f>
        <v>76000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76000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3800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79800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MROUND(K23,10)</f>
        <v>79800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0.25</v>
      </c>
      <c r="J29" s="274">
        <f>IF(A29="","",VLOOKUP(A29,EQUIPOS1,3,FALSE))</f>
        <v>2500</v>
      </c>
      <c r="K29" s="129">
        <f>IF(A29="","",I29*J29)</f>
        <v>625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625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630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0.2</v>
      </c>
      <c r="H42" s="278">
        <f t="shared" ref="H42:H51" si="3">IF(A42="","",VLOOKUP(A42,TRANSPORTE1,2,FALSE))</f>
        <v>30</v>
      </c>
      <c r="I42" s="279">
        <f>G42*H42</f>
        <v>6</v>
      </c>
      <c r="J42" s="274">
        <f>IF(A42="","",VLOOKUP(A42,TRANSPORTE1,3,FALSE))</f>
        <v>100</v>
      </c>
      <c r="K42" s="280">
        <f>IF(A42="","",I42*J42)</f>
        <v>600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600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600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103"/>
      <c r="I58" s="131"/>
      <c r="J58" s="217"/>
      <c r="K58" s="225"/>
    </row>
    <row r="59" spans="1:11">
      <c r="A59" s="690"/>
      <c r="B59" s="691"/>
      <c r="C59" s="691"/>
      <c r="D59" s="691"/>
      <c r="E59" s="691"/>
      <c r="F59" s="691"/>
      <c r="G59" s="692"/>
      <c r="H59" s="103"/>
      <c r="I59" s="131"/>
      <c r="J59" s="217"/>
      <c r="K59" s="225"/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7" t="str">
        <f t="shared" ref="J60:J67" si="8">IF(A60="","",VLOOKUP(A60,M.OBRA1,3,FALSE))</f>
        <v/>
      </c>
      <c r="K60" s="225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7" t="str">
        <f t="shared" si="8"/>
        <v/>
      </c>
      <c r="K61" s="225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7" t="str">
        <f t="shared" si="8"/>
        <v/>
      </c>
      <c r="K62" s="225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7" t="str">
        <f t="shared" si="8"/>
        <v/>
      </c>
      <c r="K63" s="225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7" t="str">
        <f t="shared" si="8"/>
        <v/>
      </c>
      <c r="K64" s="225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7" t="str">
        <f t="shared" si="8"/>
        <v/>
      </c>
      <c r="K65" s="225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7" t="str">
        <f t="shared" si="8"/>
        <v/>
      </c>
      <c r="K66" s="225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7" t="str">
        <f t="shared" si="7"/>
        <v/>
      </c>
      <c r="I67" s="127"/>
      <c r="J67" s="219" t="str">
        <f t="shared" si="8"/>
        <v/>
      </c>
      <c r="K67" s="226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0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81030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8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6:G57"/>
    <mergeCell ref="H56:H57"/>
    <mergeCell ref="I56:I57"/>
    <mergeCell ref="J56:J57"/>
    <mergeCell ref="K56:K57"/>
    <mergeCell ref="A58:G58"/>
    <mergeCell ref="A59:G59"/>
    <mergeCell ref="A60:G60"/>
    <mergeCell ref="A61:G61"/>
    <mergeCell ref="A62:G62"/>
    <mergeCell ref="J73:K73"/>
    <mergeCell ref="A63:G63"/>
    <mergeCell ref="A64:G64"/>
    <mergeCell ref="A65:G65"/>
    <mergeCell ref="A66:G66"/>
    <mergeCell ref="A67:G67"/>
    <mergeCell ref="J71:K71"/>
  </mergeCells>
  <dataValidations count="4">
    <dataValidation type="list" allowBlank="1" showInputMessage="1" showErrorMessage="1" sqref="A58:G67">
      <formula1>M.OBRA</formula1>
    </dataValidation>
    <dataValidation type="list" allowBlank="1" showInputMessage="1" showErrorMessage="1" sqref="B44:F51 A43:A51 A42:F42">
      <formula1>TRANSPORTE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A15:G20 A11:G11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K75"/>
  <sheetViews>
    <sheetView view="pageBreakPreview" zoomScaleNormal="100" zoomScaleSheetLayoutView="100" workbookViewId="0">
      <selection activeCell="K25" sqref="K25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+'1.1'!D4:J4</f>
        <v>LLANO DE PALMAS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26">
        <f>Resumen!A132</f>
        <v>8.17</v>
      </c>
      <c r="C6" s="857"/>
      <c r="D6" s="112" t="s">
        <v>5</v>
      </c>
      <c r="E6" s="114"/>
      <c r="F6" s="115" t="str">
        <f>UPPER(VLOOKUP(B6,APUS,2,FALSE))</f>
        <v>REJILLA DE PISO</v>
      </c>
      <c r="G6" s="114"/>
      <c r="H6" s="114"/>
      <c r="I6" s="114"/>
      <c r="J6" s="116"/>
      <c r="K6" s="180" t="str">
        <f>UPPER(VLOOKUP(B6,APUS,3,FALSE))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119"/>
      <c r="C8" s="119"/>
      <c r="D8" s="119"/>
      <c r="E8" s="119"/>
      <c r="F8" s="119"/>
      <c r="G8" s="119"/>
      <c r="H8" s="120"/>
      <c r="I8" s="120"/>
      <c r="J8" s="120"/>
      <c r="K8" s="120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 t="s">
        <v>589</v>
      </c>
      <c r="B11" s="697"/>
      <c r="C11" s="697"/>
      <c r="D11" s="697"/>
      <c r="E11" s="697"/>
      <c r="F11" s="697"/>
      <c r="G11" s="698"/>
      <c r="H11" s="103" t="str">
        <f>IF(A11="","",VLOOKUP(A11,MATERIALES1,2,FALSE))</f>
        <v>UND</v>
      </c>
      <c r="I11" s="104">
        <v>1</v>
      </c>
      <c r="J11" s="217">
        <f>IF(A11="","",VLOOKUP(A11,MATERIALES1,3,FALSE))</f>
        <v>15174</v>
      </c>
      <c r="K11" s="129">
        <f>IF(A11="","",I11*J11)</f>
        <v>15174</v>
      </c>
    </row>
    <row r="12" spans="1:11">
      <c r="A12" s="699"/>
      <c r="B12" s="700"/>
      <c r="C12" s="700"/>
      <c r="D12" s="700"/>
      <c r="E12" s="700"/>
      <c r="F12" s="700"/>
      <c r="G12" s="701"/>
      <c r="H12" s="131"/>
      <c r="I12" s="264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131"/>
      <c r="I13" s="131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131"/>
      <c r="I14" s="131"/>
      <c r="J14" s="218"/>
      <c r="K14" s="129"/>
    </row>
    <row r="15" spans="1:11">
      <c r="A15" s="699"/>
      <c r="B15" s="700"/>
      <c r="C15" s="700"/>
      <c r="D15" s="700"/>
      <c r="E15" s="700"/>
      <c r="F15" s="700"/>
      <c r="G15" s="701"/>
      <c r="H15" s="131" t="str">
        <f t="shared" ref="H15:H20" si="0">IF(A15="","",VLOOKUP(A15,MATERIALES1,2,FALSE))</f>
        <v/>
      </c>
      <c r="I15" s="131"/>
      <c r="J15" s="218" t="str">
        <f t="shared" ref="J15:J20" si="1">IF(A15="","",VLOOKUP(A15,MATERIALES1,3,FALSE))</f>
        <v/>
      </c>
      <c r="K15" s="129" t="str">
        <f t="shared" ref="K15:K20" si="2">IF(A15="","",I15*J15)</f>
        <v/>
      </c>
    </row>
    <row r="16" spans="1:11">
      <c r="A16" s="699"/>
      <c r="B16" s="700"/>
      <c r="C16" s="700"/>
      <c r="D16" s="700"/>
      <c r="E16" s="700"/>
      <c r="F16" s="700"/>
      <c r="G16" s="701"/>
      <c r="H16" s="131" t="str">
        <f t="shared" si="0"/>
        <v/>
      </c>
      <c r="I16" s="131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131" t="str">
        <f t="shared" si="0"/>
        <v/>
      </c>
      <c r="I17" s="131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131" t="str">
        <f t="shared" si="0"/>
        <v/>
      </c>
      <c r="I18" s="131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131" t="str">
        <f t="shared" si="0"/>
        <v/>
      </c>
      <c r="I19" s="131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127" t="str">
        <f t="shared" si="0"/>
        <v/>
      </c>
      <c r="I20" s="127"/>
      <c r="J20" s="219" t="str">
        <f t="shared" si="1"/>
        <v/>
      </c>
      <c r="K20" s="129" t="str">
        <f t="shared" si="2"/>
        <v/>
      </c>
    </row>
    <row r="21" spans="1:11" ht="13.5" thickBot="1">
      <c r="A21" s="119"/>
      <c r="B21" s="119"/>
      <c r="C21" s="119"/>
      <c r="D21" s="119"/>
      <c r="E21" s="130" t="s">
        <v>19</v>
      </c>
      <c r="F21" s="119"/>
      <c r="G21" s="119"/>
      <c r="H21" s="120"/>
      <c r="I21" s="120"/>
      <c r="J21" s="134"/>
      <c r="K21" s="135">
        <f>SUM(K11:K20)</f>
        <v>15174</v>
      </c>
    </row>
    <row r="22" spans="1:11" ht="13.5" thickBot="1">
      <c r="A22" s="119"/>
      <c r="B22" s="119"/>
      <c r="C22" s="119"/>
      <c r="D22" s="11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758.7</v>
      </c>
    </row>
    <row r="23" spans="1:11" ht="13.5" thickBot="1">
      <c r="A23" s="119"/>
      <c r="B23" s="119"/>
      <c r="C23" s="119"/>
      <c r="D23" s="119"/>
      <c r="E23" s="132" t="s">
        <v>21</v>
      </c>
      <c r="F23" s="120"/>
      <c r="G23" s="120"/>
      <c r="H23" s="137"/>
      <c r="I23" s="137"/>
      <c r="J23" s="140"/>
      <c r="K23" s="135">
        <f>K22+K21</f>
        <v>15932.7</v>
      </c>
    </row>
    <row r="24" spans="1:11" ht="13.5" thickBot="1">
      <c r="A24" s="119"/>
      <c r="B24" s="119"/>
      <c r="C24" s="119"/>
      <c r="D24" s="119"/>
      <c r="E24" s="132" t="s">
        <v>22</v>
      </c>
      <c r="F24" s="120"/>
      <c r="G24" s="120"/>
      <c r="H24" s="137"/>
      <c r="I24" s="137"/>
      <c r="J24" s="140"/>
      <c r="K24" s="135">
        <f>+ROUND(K23,0)</f>
        <v>15933</v>
      </c>
    </row>
    <row r="25" spans="1:11">
      <c r="A25" s="11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103" t="str">
        <f>IF(A29="","",VLOOKUP(A29,EQUIPOS1,2,FALSE))</f>
        <v>DIA</v>
      </c>
      <c r="I29" s="233">
        <v>0.125</v>
      </c>
      <c r="J29" s="274">
        <f>IF(A29="","",VLOOKUP(A29,EQUIPOS1,3,FALSE))</f>
        <v>2500</v>
      </c>
      <c r="K29" s="129">
        <f>IF(A29="","",I29*J29)</f>
        <v>312.5</v>
      </c>
    </row>
    <row r="30" spans="1:11">
      <c r="A30" s="690"/>
      <c r="B30" s="691"/>
      <c r="C30" s="691"/>
      <c r="D30" s="691"/>
      <c r="E30" s="691"/>
      <c r="F30" s="691"/>
      <c r="G30" s="692"/>
      <c r="H30" s="103"/>
      <c r="I30" s="233"/>
      <c r="J30" s="274"/>
      <c r="K30" s="129"/>
    </row>
    <row r="31" spans="1:11">
      <c r="A31" s="690"/>
      <c r="B31" s="691"/>
      <c r="C31" s="691"/>
      <c r="D31" s="691"/>
      <c r="E31" s="691"/>
      <c r="F31" s="691"/>
      <c r="G31" s="692"/>
      <c r="H31" s="103"/>
      <c r="I31" s="131"/>
      <c r="J31" s="217"/>
      <c r="K31" s="129"/>
    </row>
    <row r="32" spans="1:11">
      <c r="A32" s="690"/>
      <c r="B32" s="691"/>
      <c r="C32" s="691"/>
      <c r="D32" s="691"/>
      <c r="E32" s="691"/>
      <c r="F32" s="691"/>
      <c r="G32" s="692"/>
      <c r="H32" s="103"/>
      <c r="I32" s="131"/>
      <c r="J32" s="217"/>
      <c r="K32" s="129"/>
    </row>
    <row r="33" spans="1:11">
      <c r="A33" s="690"/>
      <c r="B33" s="691"/>
      <c r="C33" s="691"/>
      <c r="D33" s="691"/>
      <c r="E33" s="691"/>
      <c r="F33" s="691"/>
      <c r="G33" s="692"/>
      <c r="H33" s="103" t="str">
        <f>IF(A33="","",VLOOKUP(A33,EQUIPOS1,2,FALSE))</f>
        <v/>
      </c>
      <c r="I33" s="131"/>
      <c r="J33" s="217" t="str">
        <f>IF(A33="","",VLOOKUP(A33,EQUIPOS1,3,FALSE))</f>
        <v/>
      </c>
      <c r="K33" s="129" t="str">
        <f>IF(A33="","",I33*J33)</f>
        <v/>
      </c>
    </row>
    <row r="34" spans="1:11">
      <c r="A34" s="690"/>
      <c r="B34" s="691"/>
      <c r="C34" s="691"/>
      <c r="D34" s="691"/>
      <c r="E34" s="691"/>
      <c r="F34" s="691"/>
      <c r="G34" s="692"/>
      <c r="H34" s="103" t="str">
        <f>IF(A34="","",VLOOKUP(A34,EQUIPOS1,2,FALSE))</f>
        <v/>
      </c>
      <c r="I34" s="131"/>
      <c r="J34" s="217" t="str">
        <f>IF(A34="","",VLOOKUP(A34,EQUIPOS1,3,FALSE))</f>
        <v/>
      </c>
      <c r="K34" s="129" t="str">
        <f>IF(A34="","",I34*J34)</f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103" t="str">
        <f>IF(A35="","",VLOOKUP(A35,EQUIPOS1,2,FALSE))</f>
        <v/>
      </c>
      <c r="I35" s="131"/>
      <c r="J35" s="217" t="str">
        <f>IF(A35="","",VLOOKUP(A35,EQUIPOS1,3,FALSE))</f>
        <v/>
      </c>
      <c r="K35" s="129" t="str">
        <f>IF(A35="","",I35*J35)</f>
        <v/>
      </c>
    </row>
    <row r="36" spans="1:11" ht="13.5" thickBot="1">
      <c r="A36" s="141"/>
      <c r="B36" s="141"/>
      <c r="C36" s="141"/>
      <c r="D36" s="141"/>
      <c r="E36" s="132" t="s">
        <v>19</v>
      </c>
      <c r="F36" s="120"/>
      <c r="G36" s="137"/>
      <c r="H36" s="137"/>
      <c r="I36" s="137"/>
      <c r="J36" s="147"/>
      <c r="K36" s="135">
        <f>SUM(K29:K35)</f>
        <v>312.5</v>
      </c>
    </row>
    <row r="37" spans="1:11" ht="13.5" thickBot="1">
      <c r="A37" s="119"/>
      <c r="B37" s="119"/>
      <c r="C37" s="119"/>
      <c r="D37" s="119"/>
      <c r="E37" s="132" t="s">
        <v>370</v>
      </c>
      <c r="F37" s="120"/>
      <c r="G37" s="120"/>
      <c r="H37" s="120"/>
      <c r="I37" s="120"/>
      <c r="J37" s="134"/>
      <c r="K37" s="135">
        <f>MROUND(K36,10)</f>
        <v>310</v>
      </c>
    </row>
    <row r="38" spans="1:11">
      <c r="A38" s="141"/>
      <c r="B38" s="141"/>
      <c r="C38" s="141"/>
      <c r="D38" s="141"/>
      <c r="E38" s="119"/>
      <c r="F38" s="119"/>
      <c r="G38" s="119"/>
      <c r="H38" s="119"/>
      <c r="I38" s="11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421</v>
      </c>
      <c r="B42" s="649"/>
      <c r="C42" s="649"/>
      <c r="D42" s="649"/>
      <c r="E42" s="649"/>
      <c r="F42" s="650"/>
      <c r="G42" s="277">
        <v>0.1</v>
      </c>
      <c r="H42" s="278">
        <f t="shared" ref="H42:H51" si="3">IF(A42="","",VLOOKUP(A42,TRANSPORTE1,2,FALSE))</f>
        <v>30</v>
      </c>
      <c r="I42" s="279">
        <f>G42*H42</f>
        <v>3</v>
      </c>
      <c r="J42" s="274">
        <f>IF(A42="","",VLOOKUP(A42,TRANSPORTE1,3,FALSE))</f>
        <v>100</v>
      </c>
      <c r="K42" s="280">
        <f>IF(A42="","",I42*J42)</f>
        <v>300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3"/>
        <v/>
      </c>
      <c r="I43" s="220" t="str">
        <f t="shared" ref="I43:I51" si="4">IF(A43="","",H43*G43)</f>
        <v/>
      </c>
      <c r="J43" s="217" t="str">
        <f t="shared" ref="J43:J51" si="5">IF(A43="","",VLOOKUP(A43,TRANSPORTE1,3,FALSE))</f>
        <v/>
      </c>
      <c r="K43" s="225" t="str">
        <f t="shared" ref="K43:K51" si="6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3"/>
        <v/>
      </c>
      <c r="I44" s="220" t="str">
        <f t="shared" si="4"/>
        <v/>
      </c>
      <c r="J44" s="217" t="str">
        <f t="shared" si="5"/>
        <v/>
      </c>
      <c r="K44" s="225" t="str">
        <f t="shared" si="6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3"/>
        <v/>
      </c>
      <c r="I45" s="220" t="str">
        <f t="shared" si="4"/>
        <v/>
      </c>
      <c r="J45" s="217" t="str">
        <f t="shared" si="5"/>
        <v/>
      </c>
      <c r="K45" s="225" t="str">
        <f t="shared" si="6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3"/>
        <v/>
      </c>
      <c r="I46" s="220" t="str">
        <f t="shared" si="4"/>
        <v/>
      </c>
      <c r="J46" s="217" t="str">
        <f t="shared" si="5"/>
        <v/>
      </c>
      <c r="K46" s="225" t="str">
        <f t="shared" si="6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3"/>
        <v/>
      </c>
      <c r="I47" s="220" t="str">
        <f t="shared" si="4"/>
        <v/>
      </c>
      <c r="J47" s="217" t="str">
        <f t="shared" si="5"/>
        <v/>
      </c>
      <c r="K47" s="225" t="str">
        <f t="shared" si="6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3"/>
        <v/>
      </c>
      <c r="I48" s="220" t="str">
        <f t="shared" si="4"/>
        <v/>
      </c>
      <c r="J48" s="217" t="str">
        <f t="shared" si="5"/>
        <v/>
      </c>
      <c r="K48" s="225" t="str">
        <f t="shared" si="6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3"/>
        <v/>
      </c>
      <c r="I49" s="220" t="str">
        <f t="shared" si="4"/>
        <v/>
      </c>
      <c r="J49" s="217" t="str">
        <f t="shared" si="5"/>
        <v/>
      </c>
      <c r="K49" s="225" t="str">
        <f t="shared" si="6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3"/>
        <v/>
      </c>
      <c r="I50" s="220" t="str">
        <f t="shared" si="4"/>
        <v/>
      </c>
      <c r="J50" s="217" t="str">
        <f t="shared" si="5"/>
        <v/>
      </c>
      <c r="K50" s="225" t="str">
        <f t="shared" si="6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3"/>
        <v/>
      </c>
      <c r="I51" s="220" t="str">
        <f t="shared" si="4"/>
        <v/>
      </c>
      <c r="J51" s="217" t="str">
        <f t="shared" si="5"/>
        <v/>
      </c>
      <c r="K51" s="225" t="str">
        <f t="shared" si="6"/>
        <v/>
      </c>
    </row>
    <row r="52" spans="1:11" ht="13.5" thickBot="1">
      <c r="A52" s="141"/>
      <c r="B52" s="141"/>
      <c r="C52" s="141"/>
      <c r="D52" s="141"/>
      <c r="E52" s="132" t="s">
        <v>375</v>
      </c>
      <c r="F52" s="120"/>
      <c r="G52" s="120"/>
      <c r="H52" s="137"/>
      <c r="I52" s="137"/>
      <c r="J52" s="140"/>
      <c r="K52" s="135">
        <f>SUM(K42:K51)</f>
        <v>300</v>
      </c>
    </row>
    <row r="53" spans="1:11" ht="13.5" thickBot="1">
      <c r="A53" s="141"/>
      <c r="B53" s="141"/>
      <c r="C53" s="141"/>
      <c r="D53" s="141"/>
      <c r="E53" s="132" t="s">
        <v>376</v>
      </c>
      <c r="F53" s="120"/>
      <c r="G53" s="120"/>
      <c r="H53" s="137"/>
      <c r="I53" s="137"/>
      <c r="J53" s="140"/>
      <c r="K53" s="135">
        <f>MROUND(K52,10)</f>
        <v>300</v>
      </c>
    </row>
    <row r="54" spans="1:11">
      <c r="A54" s="141"/>
      <c r="B54" s="141"/>
      <c r="C54" s="141"/>
      <c r="D54" s="141"/>
      <c r="E54" s="119"/>
      <c r="F54" s="119"/>
      <c r="G54" s="119"/>
      <c r="H54" s="119"/>
      <c r="I54" s="119"/>
      <c r="J54" s="119"/>
      <c r="K54" s="11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180</v>
      </c>
      <c r="B58" s="649"/>
      <c r="C58" s="649"/>
      <c r="D58" s="649"/>
      <c r="E58" s="649"/>
      <c r="F58" s="649"/>
      <c r="G58" s="650"/>
      <c r="H58" s="121" t="str">
        <f>IF(A58="","",VLOOKUP(A58,M.OBRA1,2,FALSE))</f>
        <v>HH</v>
      </c>
      <c r="I58" s="104">
        <v>1</v>
      </c>
      <c r="J58" s="287">
        <f>IF(A58="","",VLOOKUP(A58,M.OBRA1,3,FALSE))</f>
        <v>4311</v>
      </c>
      <c r="K58" s="232">
        <f>IF(A58="","",I58*J58)</f>
        <v>4311</v>
      </c>
    </row>
    <row r="59" spans="1:11">
      <c r="A59" s="284"/>
      <c r="B59" s="93"/>
      <c r="C59" s="93"/>
      <c r="D59" s="93"/>
      <c r="E59" s="93"/>
      <c r="F59" s="93"/>
      <c r="G59" s="285"/>
      <c r="H59" s="284"/>
      <c r="I59" s="286"/>
      <c r="J59" s="286"/>
      <c r="K59" s="285"/>
    </row>
    <row r="60" spans="1:11">
      <c r="A60" s="690"/>
      <c r="B60" s="691"/>
      <c r="C60" s="691"/>
      <c r="D60" s="691"/>
      <c r="E60" s="691"/>
      <c r="F60" s="691"/>
      <c r="G60" s="692"/>
      <c r="H60" s="103" t="str">
        <f t="shared" ref="H60:H67" si="7">IF(A60="","",VLOOKUP(A60,M.OBRA1,2,FALSE))</f>
        <v/>
      </c>
      <c r="I60" s="131"/>
      <c r="J60" s="218" t="str">
        <f t="shared" ref="J60:J67" si="8">IF(A60="","",VLOOKUP(A60,M.OBRA1,3,FALSE))</f>
        <v/>
      </c>
      <c r="K60" s="227" t="str">
        <f t="shared" ref="K60:K67" si="9">IF(A60="","",I60*J60)</f>
        <v/>
      </c>
    </row>
    <row r="61" spans="1:11">
      <c r="A61" s="690"/>
      <c r="B61" s="691"/>
      <c r="C61" s="691"/>
      <c r="D61" s="691"/>
      <c r="E61" s="691"/>
      <c r="F61" s="691"/>
      <c r="G61" s="692"/>
      <c r="H61" s="103" t="str">
        <f t="shared" si="7"/>
        <v/>
      </c>
      <c r="I61" s="131"/>
      <c r="J61" s="218" t="str">
        <f t="shared" si="8"/>
        <v/>
      </c>
      <c r="K61" s="227" t="str">
        <f t="shared" si="9"/>
        <v/>
      </c>
    </row>
    <row r="62" spans="1:11">
      <c r="A62" s="690"/>
      <c r="B62" s="691"/>
      <c r="C62" s="691"/>
      <c r="D62" s="691"/>
      <c r="E62" s="691"/>
      <c r="F62" s="691"/>
      <c r="G62" s="692"/>
      <c r="H62" s="103" t="str">
        <f t="shared" si="7"/>
        <v/>
      </c>
      <c r="I62" s="131"/>
      <c r="J62" s="218" t="str">
        <f t="shared" si="8"/>
        <v/>
      </c>
      <c r="K62" s="227" t="str">
        <f t="shared" si="9"/>
        <v/>
      </c>
    </row>
    <row r="63" spans="1:11">
      <c r="A63" s="690"/>
      <c r="B63" s="691"/>
      <c r="C63" s="691"/>
      <c r="D63" s="691"/>
      <c r="E63" s="691"/>
      <c r="F63" s="691"/>
      <c r="G63" s="692"/>
      <c r="H63" s="103" t="str">
        <f t="shared" si="7"/>
        <v/>
      </c>
      <c r="I63" s="131"/>
      <c r="J63" s="218" t="str">
        <f t="shared" si="8"/>
        <v/>
      </c>
      <c r="K63" s="227" t="str">
        <f t="shared" si="9"/>
        <v/>
      </c>
    </row>
    <row r="64" spans="1:11">
      <c r="A64" s="690"/>
      <c r="B64" s="691"/>
      <c r="C64" s="691"/>
      <c r="D64" s="691"/>
      <c r="E64" s="691"/>
      <c r="F64" s="691"/>
      <c r="G64" s="692"/>
      <c r="H64" s="103" t="str">
        <f t="shared" si="7"/>
        <v/>
      </c>
      <c r="I64" s="131"/>
      <c r="J64" s="218" t="str">
        <f t="shared" si="8"/>
        <v/>
      </c>
      <c r="K64" s="227" t="str">
        <f t="shared" si="9"/>
        <v/>
      </c>
    </row>
    <row r="65" spans="1:11">
      <c r="A65" s="690"/>
      <c r="B65" s="691"/>
      <c r="C65" s="691"/>
      <c r="D65" s="691"/>
      <c r="E65" s="691"/>
      <c r="F65" s="691"/>
      <c r="G65" s="692"/>
      <c r="H65" s="103" t="str">
        <f t="shared" si="7"/>
        <v/>
      </c>
      <c r="I65" s="131"/>
      <c r="J65" s="218" t="str">
        <f t="shared" si="8"/>
        <v/>
      </c>
      <c r="K65" s="227" t="str">
        <f t="shared" si="9"/>
        <v/>
      </c>
    </row>
    <row r="66" spans="1:11">
      <c r="A66" s="690"/>
      <c r="B66" s="691"/>
      <c r="C66" s="691"/>
      <c r="D66" s="691"/>
      <c r="E66" s="691"/>
      <c r="F66" s="691"/>
      <c r="G66" s="692"/>
      <c r="H66" s="103" t="str">
        <f t="shared" si="7"/>
        <v/>
      </c>
      <c r="I66" s="131"/>
      <c r="J66" s="218" t="str">
        <f t="shared" si="8"/>
        <v/>
      </c>
      <c r="K66" s="227" t="str">
        <f t="shared" si="9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124" t="str">
        <f t="shared" si="7"/>
        <v/>
      </c>
      <c r="I67" s="127"/>
      <c r="J67" s="219" t="str">
        <f t="shared" si="8"/>
        <v/>
      </c>
      <c r="K67" s="228" t="str">
        <f t="shared" si="9"/>
        <v/>
      </c>
    </row>
    <row r="68" spans="1:11" ht="13.5" thickBot="1">
      <c r="A68" s="141"/>
      <c r="B68" s="141"/>
      <c r="C68" s="141"/>
      <c r="D68" s="141"/>
      <c r="E68" s="132" t="s">
        <v>29</v>
      </c>
      <c r="F68" s="120"/>
      <c r="G68" s="120"/>
      <c r="H68" s="120"/>
      <c r="I68" s="120"/>
      <c r="J68" s="134"/>
      <c r="K68" s="155">
        <f>SUM(K58:K67)</f>
        <v>4311</v>
      </c>
    </row>
    <row r="69" spans="1:11" ht="13.5" thickBot="1">
      <c r="A69" s="141"/>
      <c r="B69" s="141"/>
      <c r="C69" s="141"/>
      <c r="D69" s="141"/>
      <c r="E69" s="132" t="s">
        <v>30</v>
      </c>
      <c r="F69" s="120"/>
      <c r="G69" s="120"/>
      <c r="H69" s="137"/>
      <c r="I69" s="137"/>
      <c r="J69" s="140"/>
      <c r="K69" s="135">
        <f>MROUND(K68,10)</f>
        <v>4310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20853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 t="e">
        <f>SUM(Resumen!#REF!)</f>
        <v>#REF!</v>
      </c>
      <c r="I72" s="157"/>
      <c r="J72" s="1"/>
      <c r="K72" s="216" t="e">
        <f>J71*H72</f>
        <v>#REF!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 t="e">
        <f>K72+J71</f>
        <v>#REF!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dataConsolidate/>
  <mergeCells count="67">
    <mergeCell ref="A1:C4"/>
    <mergeCell ref="D1:K1"/>
    <mergeCell ref="D3:J3"/>
    <mergeCell ref="D4:J4"/>
    <mergeCell ref="A5:B5"/>
    <mergeCell ref="C5:G5"/>
    <mergeCell ref="H5:I5"/>
    <mergeCell ref="B6:C6"/>
    <mergeCell ref="A9:G10"/>
    <mergeCell ref="H9:H10"/>
    <mergeCell ref="I9:I10"/>
    <mergeCell ref="J9:J10"/>
    <mergeCell ref="K9:K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20:G20"/>
    <mergeCell ref="A27:G28"/>
    <mergeCell ref="H27:H28"/>
    <mergeCell ref="I27:I28"/>
    <mergeCell ref="J27:J28"/>
    <mergeCell ref="K27:K28"/>
    <mergeCell ref="A29:G29"/>
    <mergeCell ref="A30:G30"/>
    <mergeCell ref="A31:G31"/>
    <mergeCell ref="A32:G32"/>
    <mergeCell ref="A33:G33"/>
    <mergeCell ref="A34:G34"/>
    <mergeCell ref="A35:G35"/>
    <mergeCell ref="A40:F41"/>
    <mergeCell ref="G40:G41"/>
    <mergeCell ref="H40:H41"/>
    <mergeCell ref="I40:I41"/>
    <mergeCell ref="J40:J41"/>
    <mergeCell ref="K40:K41"/>
    <mergeCell ref="A42:F42"/>
    <mergeCell ref="K56:K57"/>
    <mergeCell ref="A58:G58"/>
    <mergeCell ref="A43:F43"/>
    <mergeCell ref="A44:F44"/>
    <mergeCell ref="A45:F45"/>
    <mergeCell ref="A46:F46"/>
    <mergeCell ref="A47:F47"/>
    <mergeCell ref="J73:K73"/>
    <mergeCell ref="A63:G63"/>
    <mergeCell ref="A64:G64"/>
    <mergeCell ref="A65:G65"/>
    <mergeCell ref="A66:G66"/>
    <mergeCell ref="A67:G67"/>
    <mergeCell ref="J71:K71"/>
    <mergeCell ref="A60:G60"/>
    <mergeCell ref="A61:G61"/>
    <mergeCell ref="A62:G62"/>
    <mergeCell ref="J56:J57"/>
    <mergeCell ref="A48:F48"/>
    <mergeCell ref="A49:F49"/>
    <mergeCell ref="A50:F50"/>
    <mergeCell ref="A51:F51"/>
    <mergeCell ref="A56:G57"/>
    <mergeCell ref="H56:H57"/>
    <mergeCell ref="I56:I57"/>
  </mergeCells>
  <dataValidations count="4">
    <dataValidation type="list" allowBlank="1" showInputMessage="1" showErrorMessage="1" sqref="A60:G67 A58:G58">
      <formula1>M.OBRA</formula1>
    </dataValidation>
    <dataValidation type="list" allowBlank="1" showInputMessage="1" showErrorMessage="1" sqref="B44:F51 A42:F42 A43:A51">
      <formula1>TRANSPORTE</formula1>
    </dataValidation>
    <dataValidation type="list" allowBlank="1" showInputMessage="1" showErrorMessage="1" sqref="A31:G35 A29:A30">
      <formula1>EQUIPOS</formula1>
    </dataValidation>
    <dataValidation type="list" allowBlank="1" showInputMessage="1" showErrorMessage="1" sqref="A15:G20 A11:G11">
      <formula1>MATERIALES</formula1>
    </dataValidation>
  </dataValidations>
  <printOptions horizontalCentered="1" verticalCentered="1"/>
  <pageMargins left="0.78740157480314965" right="0.78740157480314965" top="0.78740157480314965" bottom="0.78740157480314965" header="0" footer="0"/>
  <pageSetup paperSize="119" scale="7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view="pageBreakPreview" zoomScale="85" zoomScaleNormal="100" zoomScaleSheetLayoutView="85" workbookViewId="0">
      <selection activeCell="C5" sqref="C5:G5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72" customHeight="1" thickBot="1">
      <c r="A4" s="710"/>
      <c r="B4" s="711"/>
      <c r="C4" s="712"/>
      <c r="D4" s="644" t="s">
        <v>772</v>
      </c>
      <c r="E4" s="645"/>
      <c r="F4" s="645"/>
      <c r="G4" s="645"/>
      <c r="H4" s="645"/>
      <c r="I4" s="645"/>
      <c r="J4" s="646"/>
      <c r="K4" s="439">
        <f>+'1.1'!K4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1.1000000000000001</v>
      </c>
      <c r="C6" s="794"/>
      <c r="D6" s="112" t="s">
        <v>5</v>
      </c>
      <c r="E6" s="114"/>
      <c r="F6" s="427" t="str">
        <f>+Resumen!B143</f>
        <v>Cerramiento</v>
      </c>
      <c r="G6" s="114"/>
      <c r="H6" s="114"/>
      <c r="I6" s="114"/>
      <c r="J6" s="116"/>
      <c r="K6" s="428" t="str">
        <f>+Resumen!C143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9" t="s">
        <v>724</v>
      </c>
      <c r="B11" s="700"/>
      <c r="C11" s="700"/>
      <c r="D11" s="700"/>
      <c r="E11" s="700"/>
      <c r="F11" s="700"/>
      <c r="G11" s="701"/>
      <c r="H11" s="367" t="s">
        <v>725</v>
      </c>
      <c r="I11" s="363">
        <v>1</v>
      </c>
      <c r="J11" s="217">
        <v>7800</v>
      </c>
      <c r="K11" s="129">
        <f>IF(A11="","",I11*J11)</f>
        <v>7800</v>
      </c>
    </row>
    <row r="12" spans="1:11">
      <c r="A12" s="699" t="s">
        <v>726</v>
      </c>
      <c r="B12" s="700"/>
      <c r="C12" s="700"/>
      <c r="D12" s="700"/>
      <c r="E12" s="700"/>
      <c r="F12" s="700"/>
      <c r="G12" s="701"/>
      <c r="H12" s="367" t="s">
        <v>727</v>
      </c>
      <c r="I12" s="372">
        <v>1.05</v>
      </c>
      <c r="J12" s="217">
        <v>2700</v>
      </c>
      <c r="K12" s="129">
        <f t="shared" ref="K12:K20" si="0">IF(A12="","",I12*J12)</f>
        <v>2835</v>
      </c>
    </row>
    <row r="13" spans="1:11">
      <c r="A13" s="699" t="s">
        <v>728</v>
      </c>
      <c r="B13" s="700"/>
      <c r="C13" s="700"/>
      <c r="D13" s="700"/>
      <c r="E13" s="700"/>
      <c r="F13" s="700"/>
      <c r="G13" s="701"/>
      <c r="H13" s="367" t="s">
        <v>684</v>
      </c>
      <c r="I13" s="372">
        <v>1</v>
      </c>
      <c r="J13" s="217">
        <v>800</v>
      </c>
      <c r="K13" s="129">
        <f t="shared" si="0"/>
        <v>800</v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ref="H14:H20" si="1">IF(A14="","",VLOOKUP(A14,MATERIALES1,2,FALSE))</f>
        <v/>
      </c>
      <c r="I14" s="372"/>
      <c r="J14" s="218" t="str">
        <f t="shared" ref="J14:J20" si="2">IF(A14="","",VLOOKUP(A14,MATERIALES1,3,FALSE))</f>
        <v/>
      </c>
      <c r="K14" s="129" t="str">
        <f t="shared" si="0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2"/>
        <v/>
      </c>
      <c r="K15" s="129" t="str">
        <f t="shared" si="0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2"/>
        <v/>
      </c>
      <c r="K16" s="129" t="str">
        <f t="shared" si="0"/>
        <v/>
      </c>
    </row>
    <row r="17" spans="1:12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2"/>
        <v/>
      </c>
      <c r="K17" s="129" t="str">
        <f t="shared" si="0"/>
        <v/>
      </c>
    </row>
    <row r="18" spans="1:12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2"/>
        <v/>
      </c>
      <c r="K18" s="129" t="str">
        <f t="shared" si="0"/>
        <v/>
      </c>
    </row>
    <row r="19" spans="1:12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2"/>
        <v/>
      </c>
      <c r="K19" s="129" t="str">
        <f t="shared" si="0"/>
        <v/>
      </c>
    </row>
    <row r="20" spans="1:12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2"/>
        <v/>
      </c>
      <c r="K20" s="129" t="str">
        <f t="shared" si="0"/>
        <v/>
      </c>
    </row>
    <row r="21" spans="1:12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11435</v>
      </c>
    </row>
    <row r="22" spans="1:12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571.75</v>
      </c>
    </row>
    <row r="23" spans="1:12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12006.75</v>
      </c>
    </row>
    <row r="24" spans="1:12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12010</v>
      </c>
    </row>
    <row r="25" spans="1:12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2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2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2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2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1</v>
      </c>
      <c r="J29" s="217">
        <v>500</v>
      </c>
      <c r="K29" s="129">
        <f>IF(A29="","",I29*J29)</f>
        <v>500</v>
      </c>
      <c r="L29" s="359"/>
    </row>
    <row r="30" spans="1:12">
      <c r="A30" s="690"/>
      <c r="B30" s="691"/>
      <c r="C30" s="691"/>
      <c r="D30" s="691"/>
      <c r="E30" s="691"/>
      <c r="F30" s="691"/>
      <c r="G30" s="692"/>
      <c r="H30" s="367" t="str">
        <f t="shared" si="3"/>
        <v/>
      </c>
      <c r="I30" s="372"/>
      <c r="J30" s="217" t="str">
        <f t="shared" ref="J30:J35" si="4">IF(A30="","",VLOOKUP(A30,EQUIPOS1,3,FALSE))</f>
        <v/>
      </c>
      <c r="K30" s="129" t="str">
        <f t="shared" ref="K30:K35" si="5">IF(A30="","",I30*J30)</f>
        <v/>
      </c>
    </row>
    <row r="31" spans="1:12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2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500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500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0.6</v>
      </c>
      <c r="J58" s="217">
        <f t="shared" ref="J58:J67" si="11">IF(A58="","",VLOOKUP(A58,M.OBRA1,3,FALSE))</f>
        <v>6036</v>
      </c>
      <c r="K58" s="225">
        <f>IF(A58="","",I58*J58)</f>
        <v>3621.6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0.6</v>
      </c>
      <c r="J59" s="217">
        <f t="shared" si="11"/>
        <v>4311</v>
      </c>
      <c r="K59" s="225">
        <f t="shared" ref="K59:K67" si="12">IF(A59="","",I59*J59)</f>
        <v>2586.6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2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2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2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2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6208.2</v>
      </c>
    </row>
    <row r="69" spans="1:12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6210</v>
      </c>
    </row>
    <row r="70" spans="1:12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2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18720</v>
      </c>
      <c r="K71" s="613"/>
    </row>
    <row r="72" spans="1:12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6552</v>
      </c>
      <c r="L72" s="359"/>
    </row>
    <row r="73" spans="1:12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25272</v>
      </c>
      <c r="K73" s="613"/>
    </row>
    <row r="74" spans="1:1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ageMargins left="0.7" right="0.7" top="0.75" bottom="0.75" header="0.3" footer="0.3"/>
  <pageSetup scale="6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5" zoomScaleNormal="100" zoomScaleSheetLayoutView="85" workbookViewId="0">
      <selection activeCell="D4" sqref="D4: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65.25" customHeight="1" thickBot="1">
      <c r="A4" s="710"/>
      <c r="B4" s="711"/>
      <c r="C4" s="712"/>
      <c r="D4" s="644" t="str">
        <f>+'CH 1,1'!D4:J4</f>
        <v>SAN JOSE DE LOS CHORROS</v>
      </c>
      <c r="E4" s="645"/>
      <c r="F4" s="645"/>
      <c r="G4" s="645"/>
      <c r="H4" s="645"/>
      <c r="I4" s="645"/>
      <c r="J4" s="646"/>
      <c r="K4" s="439">
        <f>+'CH 1,1'!K4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1.2</v>
      </c>
      <c r="C6" s="794"/>
      <c r="D6" s="112" t="s">
        <v>5</v>
      </c>
      <c r="E6" s="114"/>
      <c r="F6" s="115" t="str">
        <f>+Resumen!B144</f>
        <v>Replanteo Control y medicion de Obra</v>
      </c>
      <c r="G6" s="114"/>
      <c r="H6" s="114"/>
      <c r="I6" s="114"/>
      <c r="J6" s="116"/>
      <c r="K6" s="180" t="str">
        <f>+Resumen!C144</f>
        <v>mes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/>
      </c>
      <c r="I11" s="36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si="0"/>
        <v/>
      </c>
      <c r="I12" s="37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84</v>
      </c>
      <c r="B29" s="649"/>
      <c r="C29" s="649"/>
      <c r="D29" s="649"/>
      <c r="E29" s="649"/>
      <c r="F29" s="649"/>
      <c r="G29" s="650"/>
      <c r="H29" s="367" t="str">
        <f>IF(A29="","",VLOOKUP(A29,EQUIPOS1,2,FALSE))</f>
        <v>DIA</v>
      </c>
      <c r="I29" s="383">
        <v>30</v>
      </c>
      <c r="J29" s="217">
        <f t="shared" ref="J29:J35" si="3">IF(A29="","",VLOOKUP(A29,EQUIPOS1,3,FALSE))</f>
        <v>18000</v>
      </c>
      <c r="K29" s="129">
        <f>IF(A29="","",I29*J29)</f>
        <v>540000</v>
      </c>
    </row>
    <row r="30" spans="1:11">
      <c r="A30" s="690" t="s">
        <v>81</v>
      </c>
      <c r="B30" s="691"/>
      <c r="C30" s="691"/>
      <c r="D30" s="691"/>
      <c r="E30" s="691"/>
      <c r="F30" s="691"/>
      <c r="G30" s="692"/>
      <c r="H30" s="367" t="str">
        <f t="shared" ref="H30:H35" si="4">IF(A30="","",VLOOKUP(A30,EQUIPOS1,2,FALSE))</f>
        <v>DIA</v>
      </c>
      <c r="I30" s="383">
        <v>30</v>
      </c>
      <c r="J30" s="217">
        <f t="shared" si="3"/>
        <v>12000</v>
      </c>
      <c r="K30" s="129">
        <f t="shared" ref="K30:K35" si="5">IF(A30="","",I30*J30)</f>
        <v>360000</v>
      </c>
    </row>
    <row r="31" spans="1:11">
      <c r="A31" s="690" t="s">
        <v>80</v>
      </c>
      <c r="B31" s="691"/>
      <c r="C31" s="691"/>
      <c r="D31" s="691"/>
      <c r="E31" s="691"/>
      <c r="F31" s="691"/>
      <c r="G31" s="692"/>
      <c r="H31" s="367" t="str">
        <f t="shared" si="4"/>
        <v>DIA</v>
      </c>
      <c r="I31" s="383">
        <v>30</v>
      </c>
      <c r="J31" s="217">
        <f t="shared" si="3"/>
        <v>2500</v>
      </c>
      <c r="K31" s="129">
        <f t="shared" si="5"/>
        <v>75000</v>
      </c>
    </row>
    <row r="32" spans="1:11">
      <c r="A32" s="690" t="s">
        <v>492</v>
      </c>
      <c r="B32" s="691"/>
      <c r="C32" s="691"/>
      <c r="D32" s="691"/>
      <c r="E32" s="691"/>
      <c r="F32" s="691"/>
      <c r="G32" s="692"/>
      <c r="H32" s="367" t="str">
        <f t="shared" si="4"/>
        <v>DIA</v>
      </c>
      <c r="I32" s="383">
        <v>30</v>
      </c>
      <c r="J32" s="217">
        <f t="shared" si="3"/>
        <v>3050</v>
      </c>
      <c r="K32" s="129">
        <f t="shared" si="5"/>
        <v>91500</v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4"/>
        <v/>
      </c>
      <c r="I33" s="383"/>
      <c r="J33" s="217" t="str">
        <f t="shared" si="3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4"/>
        <v/>
      </c>
      <c r="I34" s="217"/>
      <c r="J34" s="217" t="str">
        <f t="shared" si="3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4"/>
        <v/>
      </c>
      <c r="I35" s="372"/>
      <c r="J35" s="217" t="str">
        <f t="shared" si="3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1066500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1066500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 t="s">
        <v>367</v>
      </c>
      <c r="B42" s="649"/>
      <c r="C42" s="649"/>
      <c r="D42" s="649"/>
      <c r="E42" s="649"/>
      <c r="F42" s="650"/>
      <c r="G42" s="222">
        <v>0.08</v>
      </c>
      <c r="H42" s="221">
        <f t="shared" ref="H42:H51" si="6">IF(A42="","",VLOOKUP(A42,TRANSPORTE1,2,FALSE))</f>
        <v>30</v>
      </c>
      <c r="I42" s="220">
        <f>G42*H42</f>
        <v>2.4</v>
      </c>
      <c r="J42" s="217">
        <f t="shared" ref="J42:J51" si="7">IF(A42="","",VLOOKUP(A42,TRANSPORTE1,3,FALSE))</f>
        <v>105</v>
      </c>
      <c r="K42" s="225">
        <f>IF(A42="","",I42*J42)</f>
        <v>252</v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252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250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20"/>
      <c r="B57" s="689"/>
      <c r="C57" s="689"/>
      <c r="D57" s="689"/>
      <c r="E57" s="689"/>
      <c r="F57" s="689"/>
      <c r="G57" s="621"/>
      <c r="H57" s="689"/>
      <c r="I57" s="792"/>
      <c r="J57" s="689"/>
      <c r="K57" s="792"/>
    </row>
    <row r="58" spans="1:11">
      <c r="A58" s="648" t="s">
        <v>181</v>
      </c>
      <c r="B58" s="649"/>
      <c r="C58" s="649"/>
      <c r="D58" s="649"/>
      <c r="E58" s="649"/>
      <c r="F58" s="649"/>
      <c r="G58" s="649"/>
      <c r="H58" s="365" t="str">
        <f t="shared" ref="H58:H67" si="10">IF(A58="","",VLOOKUP(A58,M.OBRA1,2,FALSE))</f>
        <v>HH</v>
      </c>
      <c r="I58" s="363">
        <v>208</v>
      </c>
      <c r="J58" s="229">
        <f t="shared" ref="J58:J67" si="11">IF(A58="","",VLOOKUP(A58,M.OBRA1,3,FALSE))</f>
        <v>5820</v>
      </c>
      <c r="K58" s="232">
        <f>IF(A58="","",I58*J58)</f>
        <v>1210560</v>
      </c>
    </row>
    <row r="59" spans="1:11">
      <c r="A59" s="690" t="s">
        <v>181</v>
      </c>
      <c r="B59" s="691"/>
      <c r="C59" s="691"/>
      <c r="D59" s="691"/>
      <c r="E59" s="691"/>
      <c r="F59" s="691"/>
      <c r="G59" s="691"/>
      <c r="H59" s="367" t="str">
        <f t="shared" si="10"/>
        <v>HH</v>
      </c>
      <c r="I59" s="372">
        <f>+I58</f>
        <v>208</v>
      </c>
      <c r="J59" s="230">
        <f t="shared" si="11"/>
        <v>5820</v>
      </c>
      <c r="K59" s="227">
        <f>IF(A59="","",I59*J59)</f>
        <v>1210560</v>
      </c>
    </row>
    <row r="60" spans="1:11">
      <c r="A60" s="690" t="s">
        <v>190</v>
      </c>
      <c r="B60" s="691"/>
      <c r="C60" s="691"/>
      <c r="D60" s="691"/>
      <c r="E60" s="691"/>
      <c r="F60" s="691"/>
      <c r="G60" s="691"/>
      <c r="H60" s="367" t="str">
        <f>IF(A60="","",VLOOKUP(A60,M.OBRA1,2,FALSE))</f>
        <v>HH</v>
      </c>
      <c r="I60" s="372">
        <f>+I59</f>
        <v>208</v>
      </c>
      <c r="J60" s="230">
        <f>IF(A60="","",VLOOKUP(A60,M.OBRA1,3,FALSE))</f>
        <v>10778</v>
      </c>
      <c r="K60" s="227">
        <f>IF(A60="","",I60*J60)</f>
        <v>2241824</v>
      </c>
    </row>
    <row r="61" spans="1:11">
      <c r="A61" s="690"/>
      <c r="B61" s="691"/>
      <c r="C61" s="691"/>
      <c r="D61" s="691"/>
      <c r="E61" s="691"/>
      <c r="F61" s="691"/>
      <c r="G61" s="691"/>
      <c r="H61" s="367" t="str">
        <f t="shared" si="10"/>
        <v/>
      </c>
      <c r="I61" s="372"/>
      <c r="J61" s="230" t="str">
        <f t="shared" si="11"/>
        <v/>
      </c>
      <c r="K61" s="227" t="str">
        <f t="shared" ref="K61:K67" si="12">IF(A61="","",I61*J61)</f>
        <v/>
      </c>
    </row>
    <row r="62" spans="1:11">
      <c r="A62" s="690"/>
      <c r="B62" s="691"/>
      <c r="C62" s="691"/>
      <c r="D62" s="691"/>
      <c r="E62" s="691"/>
      <c r="F62" s="691"/>
      <c r="G62" s="691"/>
      <c r="H62" s="367" t="str">
        <f t="shared" si="10"/>
        <v/>
      </c>
      <c r="I62" s="372"/>
      <c r="J62" s="230" t="str">
        <f t="shared" si="11"/>
        <v/>
      </c>
      <c r="K62" s="227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1"/>
      <c r="H63" s="367" t="str">
        <f t="shared" si="10"/>
        <v/>
      </c>
      <c r="I63" s="372"/>
      <c r="J63" s="230" t="str">
        <f t="shared" si="11"/>
        <v/>
      </c>
      <c r="K63" s="227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1"/>
      <c r="H64" s="367" t="str">
        <f t="shared" si="10"/>
        <v/>
      </c>
      <c r="I64" s="372"/>
      <c r="J64" s="230" t="str">
        <f t="shared" si="11"/>
        <v/>
      </c>
      <c r="K64" s="227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1"/>
      <c r="H65" s="367" t="str">
        <f t="shared" si="10"/>
        <v/>
      </c>
      <c r="I65" s="372"/>
      <c r="J65" s="230" t="str">
        <f t="shared" si="11"/>
        <v/>
      </c>
      <c r="K65" s="227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1"/>
      <c r="H66" s="367" t="str">
        <f t="shared" si="10"/>
        <v/>
      </c>
      <c r="I66" s="372"/>
      <c r="J66" s="230" t="str">
        <f t="shared" si="11"/>
        <v/>
      </c>
      <c r="K66" s="227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4"/>
      <c r="H67" s="366" t="str">
        <f t="shared" si="10"/>
        <v/>
      </c>
      <c r="I67" s="364"/>
      <c r="J67" s="231" t="str">
        <f t="shared" si="11"/>
        <v/>
      </c>
      <c r="K67" s="228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4662944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4662940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5729690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2005391.4999999998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7735081.5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B33:G35 IX33:JC35 ST33:SY35 ACP33:ACU35 AML33:AMQ35 AWH33:AWM35 BGD33:BGI35 BPZ33:BQE35 BZV33:CAA35 CJR33:CJW35 CTN33:CTS35 DDJ33:DDO35 DNF33:DNK35 DXB33:DXG35 EGX33:EHC35 EQT33:EQY35 FAP33:FAU35 FKL33:FKQ35 FUH33:FUM35 GED33:GEI35 GNZ33:GOE35 GXV33:GYA35 HHR33:HHW35 HRN33:HRS35 IBJ33:IBO35 ILF33:ILK35 IVB33:IVG35 JEX33:JFC35 JOT33:JOY35 JYP33:JYU35 KIL33:KIQ35 KSH33:KSM35 LCD33:LCI35 LLZ33:LME35 LVV33:LWA35 MFR33:MFW35 MPN33:MPS35 MZJ33:MZO35 NJF33:NJK35 NTB33:NTG35 OCX33:ODC35 OMT33:OMY35 OWP33:OWU35 PGL33:PGQ35 PQH33:PQM35 QAD33:QAI35 QJZ33:QKE35 QTV33:QUA35 RDR33:RDW35 RNN33:RNS35 RXJ33:RXO35 SHF33:SHK35 SRB33:SRG35 TAX33:TBC35 TKT33:TKY35 TUP33:TUU35 UEL33:UEQ35 UOH33:UOM35 UYD33:UYI35 VHZ33:VIE35 VRV33:VSA35 WBR33:WBW35 WLN33:WLS35 WVJ33:WVO35 B65569:G65571 IX65569:JC65571 ST65569:SY65571 ACP65569:ACU65571 AML65569:AMQ65571 AWH65569:AWM65571 BGD65569:BGI65571 BPZ65569:BQE65571 BZV65569:CAA65571 CJR65569:CJW65571 CTN65569:CTS65571 DDJ65569:DDO65571 DNF65569:DNK65571 DXB65569:DXG65571 EGX65569:EHC65571 EQT65569:EQY65571 FAP65569:FAU65571 FKL65569:FKQ65571 FUH65569:FUM65571 GED65569:GEI65571 GNZ65569:GOE65571 GXV65569:GYA65571 HHR65569:HHW65571 HRN65569:HRS65571 IBJ65569:IBO65571 ILF65569:ILK65571 IVB65569:IVG65571 JEX65569:JFC65571 JOT65569:JOY65571 JYP65569:JYU65571 KIL65569:KIQ65571 KSH65569:KSM65571 LCD65569:LCI65571 LLZ65569:LME65571 LVV65569:LWA65571 MFR65569:MFW65571 MPN65569:MPS65571 MZJ65569:MZO65571 NJF65569:NJK65571 NTB65569:NTG65571 OCX65569:ODC65571 OMT65569:OMY65571 OWP65569:OWU65571 PGL65569:PGQ65571 PQH65569:PQM65571 QAD65569:QAI65571 QJZ65569:QKE65571 QTV65569:QUA65571 RDR65569:RDW65571 RNN65569:RNS65571 RXJ65569:RXO65571 SHF65569:SHK65571 SRB65569:SRG65571 TAX65569:TBC65571 TKT65569:TKY65571 TUP65569:TUU65571 UEL65569:UEQ65571 UOH65569:UOM65571 UYD65569:UYI65571 VHZ65569:VIE65571 VRV65569:VSA65571 WBR65569:WBW65571 WLN65569:WLS65571 WVJ65569:WVO65571 B131105:G131107 IX131105:JC131107 ST131105:SY131107 ACP131105:ACU131107 AML131105:AMQ131107 AWH131105:AWM131107 BGD131105:BGI131107 BPZ131105:BQE131107 BZV131105:CAA131107 CJR131105:CJW131107 CTN131105:CTS131107 DDJ131105:DDO131107 DNF131105:DNK131107 DXB131105:DXG131107 EGX131105:EHC131107 EQT131105:EQY131107 FAP131105:FAU131107 FKL131105:FKQ131107 FUH131105:FUM131107 GED131105:GEI131107 GNZ131105:GOE131107 GXV131105:GYA131107 HHR131105:HHW131107 HRN131105:HRS131107 IBJ131105:IBO131107 ILF131105:ILK131107 IVB131105:IVG131107 JEX131105:JFC131107 JOT131105:JOY131107 JYP131105:JYU131107 KIL131105:KIQ131107 KSH131105:KSM131107 LCD131105:LCI131107 LLZ131105:LME131107 LVV131105:LWA131107 MFR131105:MFW131107 MPN131105:MPS131107 MZJ131105:MZO131107 NJF131105:NJK131107 NTB131105:NTG131107 OCX131105:ODC131107 OMT131105:OMY131107 OWP131105:OWU131107 PGL131105:PGQ131107 PQH131105:PQM131107 QAD131105:QAI131107 QJZ131105:QKE131107 QTV131105:QUA131107 RDR131105:RDW131107 RNN131105:RNS131107 RXJ131105:RXO131107 SHF131105:SHK131107 SRB131105:SRG131107 TAX131105:TBC131107 TKT131105:TKY131107 TUP131105:TUU131107 UEL131105:UEQ131107 UOH131105:UOM131107 UYD131105:UYI131107 VHZ131105:VIE131107 VRV131105:VSA131107 WBR131105:WBW131107 WLN131105:WLS131107 WVJ131105:WVO131107 B196641:G196643 IX196641:JC196643 ST196641:SY196643 ACP196641:ACU196643 AML196641:AMQ196643 AWH196641:AWM196643 BGD196641:BGI196643 BPZ196641:BQE196643 BZV196641:CAA196643 CJR196641:CJW196643 CTN196641:CTS196643 DDJ196641:DDO196643 DNF196641:DNK196643 DXB196641:DXG196643 EGX196641:EHC196643 EQT196641:EQY196643 FAP196641:FAU196643 FKL196641:FKQ196643 FUH196641:FUM196643 GED196641:GEI196643 GNZ196641:GOE196643 GXV196641:GYA196643 HHR196641:HHW196643 HRN196641:HRS196643 IBJ196641:IBO196643 ILF196641:ILK196643 IVB196641:IVG196643 JEX196641:JFC196643 JOT196641:JOY196643 JYP196641:JYU196643 KIL196641:KIQ196643 KSH196641:KSM196643 LCD196641:LCI196643 LLZ196641:LME196643 LVV196641:LWA196643 MFR196641:MFW196643 MPN196641:MPS196643 MZJ196641:MZO196643 NJF196641:NJK196643 NTB196641:NTG196643 OCX196641:ODC196643 OMT196641:OMY196643 OWP196641:OWU196643 PGL196641:PGQ196643 PQH196641:PQM196643 QAD196641:QAI196643 QJZ196641:QKE196643 QTV196641:QUA196643 RDR196641:RDW196643 RNN196641:RNS196643 RXJ196641:RXO196643 SHF196641:SHK196643 SRB196641:SRG196643 TAX196641:TBC196643 TKT196641:TKY196643 TUP196641:TUU196643 UEL196641:UEQ196643 UOH196641:UOM196643 UYD196641:UYI196643 VHZ196641:VIE196643 VRV196641:VSA196643 WBR196641:WBW196643 WLN196641:WLS196643 WVJ196641:WVO196643 B262177:G262179 IX262177:JC262179 ST262177:SY262179 ACP262177:ACU262179 AML262177:AMQ262179 AWH262177:AWM262179 BGD262177:BGI262179 BPZ262177:BQE262179 BZV262177:CAA262179 CJR262177:CJW262179 CTN262177:CTS262179 DDJ262177:DDO262179 DNF262177:DNK262179 DXB262177:DXG262179 EGX262177:EHC262179 EQT262177:EQY262179 FAP262177:FAU262179 FKL262177:FKQ262179 FUH262177:FUM262179 GED262177:GEI262179 GNZ262177:GOE262179 GXV262177:GYA262179 HHR262177:HHW262179 HRN262177:HRS262179 IBJ262177:IBO262179 ILF262177:ILK262179 IVB262177:IVG262179 JEX262177:JFC262179 JOT262177:JOY262179 JYP262177:JYU262179 KIL262177:KIQ262179 KSH262177:KSM262179 LCD262177:LCI262179 LLZ262177:LME262179 LVV262177:LWA262179 MFR262177:MFW262179 MPN262177:MPS262179 MZJ262177:MZO262179 NJF262177:NJK262179 NTB262177:NTG262179 OCX262177:ODC262179 OMT262177:OMY262179 OWP262177:OWU262179 PGL262177:PGQ262179 PQH262177:PQM262179 QAD262177:QAI262179 QJZ262177:QKE262179 QTV262177:QUA262179 RDR262177:RDW262179 RNN262177:RNS262179 RXJ262177:RXO262179 SHF262177:SHK262179 SRB262177:SRG262179 TAX262177:TBC262179 TKT262177:TKY262179 TUP262177:TUU262179 UEL262177:UEQ262179 UOH262177:UOM262179 UYD262177:UYI262179 VHZ262177:VIE262179 VRV262177:VSA262179 WBR262177:WBW262179 WLN262177:WLS262179 WVJ262177:WVO262179 B327713:G327715 IX327713:JC327715 ST327713:SY327715 ACP327713:ACU327715 AML327713:AMQ327715 AWH327713:AWM327715 BGD327713:BGI327715 BPZ327713:BQE327715 BZV327713:CAA327715 CJR327713:CJW327715 CTN327713:CTS327715 DDJ327713:DDO327715 DNF327713:DNK327715 DXB327713:DXG327715 EGX327713:EHC327715 EQT327713:EQY327715 FAP327713:FAU327715 FKL327713:FKQ327715 FUH327713:FUM327715 GED327713:GEI327715 GNZ327713:GOE327715 GXV327713:GYA327715 HHR327713:HHW327715 HRN327713:HRS327715 IBJ327713:IBO327715 ILF327713:ILK327715 IVB327713:IVG327715 JEX327713:JFC327715 JOT327713:JOY327715 JYP327713:JYU327715 KIL327713:KIQ327715 KSH327713:KSM327715 LCD327713:LCI327715 LLZ327713:LME327715 LVV327713:LWA327715 MFR327713:MFW327715 MPN327713:MPS327715 MZJ327713:MZO327715 NJF327713:NJK327715 NTB327713:NTG327715 OCX327713:ODC327715 OMT327713:OMY327715 OWP327713:OWU327715 PGL327713:PGQ327715 PQH327713:PQM327715 QAD327713:QAI327715 QJZ327713:QKE327715 QTV327713:QUA327715 RDR327713:RDW327715 RNN327713:RNS327715 RXJ327713:RXO327715 SHF327713:SHK327715 SRB327713:SRG327715 TAX327713:TBC327715 TKT327713:TKY327715 TUP327713:TUU327715 UEL327713:UEQ327715 UOH327713:UOM327715 UYD327713:UYI327715 VHZ327713:VIE327715 VRV327713:VSA327715 WBR327713:WBW327715 WLN327713:WLS327715 WVJ327713:WVO327715 B393249:G393251 IX393249:JC393251 ST393249:SY393251 ACP393249:ACU393251 AML393249:AMQ393251 AWH393249:AWM393251 BGD393249:BGI393251 BPZ393249:BQE393251 BZV393249:CAA393251 CJR393249:CJW393251 CTN393249:CTS393251 DDJ393249:DDO393251 DNF393249:DNK393251 DXB393249:DXG393251 EGX393249:EHC393251 EQT393249:EQY393251 FAP393249:FAU393251 FKL393249:FKQ393251 FUH393249:FUM393251 GED393249:GEI393251 GNZ393249:GOE393251 GXV393249:GYA393251 HHR393249:HHW393251 HRN393249:HRS393251 IBJ393249:IBO393251 ILF393249:ILK393251 IVB393249:IVG393251 JEX393249:JFC393251 JOT393249:JOY393251 JYP393249:JYU393251 KIL393249:KIQ393251 KSH393249:KSM393251 LCD393249:LCI393251 LLZ393249:LME393251 LVV393249:LWA393251 MFR393249:MFW393251 MPN393249:MPS393251 MZJ393249:MZO393251 NJF393249:NJK393251 NTB393249:NTG393251 OCX393249:ODC393251 OMT393249:OMY393251 OWP393249:OWU393251 PGL393249:PGQ393251 PQH393249:PQM393251 QAD393249:QAI393251 QJZ393249:QKE393251 QTV393249:QUA393251 RDR393249:RDW393251 RNN393249:RNS393251 RXJ393249:RXO393251 SHF393249:SHK393251 SRB393249:SRG393251 TAX393249:TBC393251 TKT393249:TKY393251 TUP393249:TUU393251 UEL393249:UEQ393251 UOH393249:UOM393251 UYD393249:UYI393251 VHZ393249:VIE393251 VRV393249:VSA393251 WBR393249:WBW393251 WLN393249:WLS393251 WVJ393249:WVO393251 B458785:G458787 IX458785:JC458787 ST458785:SY458787 ACP458785:ACU458787 AML458785:AMQ458787 AWH458785:AWM458787 BGD458785:BGI458787 BPZ458785:BQE458787 BZV458785:CAA458787 CJR458785:CJW458787 CTN458785:CTS458787 DDJ458785:DDO458787 DNF458785:DNK458787 DXB458785:DXG458787 EGX458785:EHC458787 EQT458785:EQY458787 FAP458785:FAU458787 FKL458785:FKQ458787 FUH458785:FUM458787 GED458785:GEI458787 GNZ458785:GOE458787 GXV458785:GYA458787 HHR458785:HHW458787 HRN458785:HRS458787 IBJ458785:IBO458787 ILF458785:ILK458787 IVB458785:IVG458787 JEX458785:JFC458787 JOT458785:JOY458787 JYP458785:JYU458787 KIL458785:KIQ458787 KSH458785:KSM458787 LCD458785:LCI458787 LLZ458785:LME458787 LVV458785:LWA458787 MFR458785:MFW458787 MPN458785:MPS458787 MZJ458785:MZO458787 NJF458785:NJK458787 NTB458785:NTG458787 OCX458785:ODC458787 OMT458785:OMY458787 OWP458785:OWU458787 PGL458785:PGQ458787 PQH458785:PQM458787 QAD458785:QAI458787 QJZ458785:QKE458787 QTV458785:QUA458787 RDR458785:RDW458787 RNN458785:RNS458787 RXJ458785:RXO458787 SHF458785:SHK458787 SRB458785:SRG458787 TAX458785:TBC458787 TKT458785:TKY458787 TUP458785:TUU458787 UEL458785:UEQ458787 UOH458785:UOM458787 UYD458785:UYI458787 VHZ458785:VIE458787 VRV458785:VSA458787 WBR458785:WBW458787 WLN458785:WLS458787 WVJ458785:WVO458787 B524321:G524323 IX524321:JC524323 ST524321:SY524323 ACP524321:ACU524323 AML524321:AMQ524323 AWH524321:AWM524323 BGD524321:BGI524323 BPZ524321:BQE524323 BZV524321:CAA524323 CJR524321:CJW524323 CTN524321:CTS524323 DDJ524321:DDO524323 DNF524321:DNK524323 DXB524321:DXG524323 EGX524321:EHC524323 EQT524321:EQY524323 FAP524321:FAU524323 FKL524321:FKQ524323 FUH524321:FUM524323 GED524321:GEI524323 GNZ524321:GOE524323 GXV524321:GYA524323 HHR524321:HHW524323 HRN524321:HRS524323 IBJ524321:IBO524323 ILF524321:ILK524323 IVB524321:IVG524323 JEX524321:JFC524323 JOT524321:JOY524323 JYP524321:JYU524323 KIL524321:KIQ524323 KSH524321:KSM524323 LCD524321:LCI524323 LLZ524321:LME524323 LVV524321:LWA524323 MFR524321:MFW524323 MPN524321:MPS524323 MZJ524321:MZO524323 NJF524321:NJK524323 NTB524321:NTG524323 OCX524321:ODC524323 OMT524321:OMY524323 OWP524321:OWU524323 PGL524321:PGQ524323 PQH524321:PQM524323 QAD524321:QAI524323 QJZ524321:QKE524323 QTV524321:QUA524323 RDR524321:RDW524323 RNN524321:RNS524323 RXJ524321:RXO524323 SHF524321:SHK524323 SRB524321:SRG524323 TAX524321:TBC524323 TKT524321:TKY524323 TUP524321:TUU524323 UEL524321:UEQ524323 UOH524321:UOM524323 UYD524321:UYI524323 VHZ524321:VIE524323 VRV524321:VSA524323 WBR524321:WBW524323 WLN524321:WLS524323 WVJ524321:WVO524323 B589857:G589859 IX589857:JC589859 ST589857:SY589859 ACP589857:ACU589859 AML589857:AMQ589859 AWH589857:AWM589859 BGD589857:BGI589859 BPZ589857:BQE589859 BZV589857:CAA589859 CJR589857:CJW589859 CTN589857:CTS589859 DDJ589857:DDO589859 DNF589857:DNK589859 DXB589857:DXG589859 EGX589857:EHC589859 EQT589857:EQY589859 FAP589857:FAU589859 FKL589857:FKQ589859 FUH589857:FUM589859 GED589857:GEI589859 GNZ589857:GOE589859 GXV589857:GYA589859 HHR589857:HHW589859 HRN589857:HRS589859 IBJ589857:IBO589859 ILF589857:ILK589859 IVB589857:IVG589859 JEX589857:JFC589859 JOT589857:JOY589859 JYP589857:JYU589859 KIL589857:KIQ589859 KSH589857:KSM589859 LCD589857:LCI589859 LLZ589857:LME589859 LVV589857:LWA589859 MFR589857:MFW589859 MPN589857:MPS589859 MZJ589857:MZO589859 NJF589857:NJK589859 NTB589857:NTG589859 OCX589857:ODC589859 OMT589857:OMY589859 OWP589857:OWU589859 PGL589857:PGQ589859 PQH589857:PQM589859 QAD589857:QAI589859 QJZ589857:QKE589859 QTV589857:QUA589859 RDR589857:RDW589859 RNN589857:RNS589859 RXJ589857:RXO589859 SHF589857:SHK589859 SRB589857:SRG589859 TAX589857:TBC589859 TKT589857:TKY589859 TUP589857:TUU589859 UEL589857:UEQ589859 UOH589857:UOM589859 UYD589857:UYI589859 VHZ589857:VIE589859 VRV589857:VSA589859 WBR589857:WBW589859 WLN589857:WLS589859 WVJ589857:WVO589859 B655393:G655395 IX655393:JC655395 ST655393:SY655395 ACP655393:ACU655395 AML655393:AMQ655395 AWH655393:AWM655395 BGD655393:BGI655395 BPZ655393:BQE655395 BZV655393:CAA655395 CJR655393:CJW655395 CTN655393:CTS655395 DDJ655393:DDO655395 DNF655393:DNK655395 DXB655393:DXG655395 EGX655393:EHC655395 EQT655393:EQY655395 FAP655393:FAU655395 FKL655393:FKQ655395 FUH655393:FUM655395 GED655393:GEI655395 GNZ655393:GOE655395 GXV655393:GYA655395 HHR655393:HHW655395 HRN655393:HRS655395 IBJ655393:IBO655395 ILF655393:ILK655395 IVB655393:IVG655395 JEX655393:JFC655395 JOT655393:JOY655395 JYP655393:JYU655395 KIL655393:KIQ655395 KSH655393:KSM655395 LCD655393:LCI655395 LLZ655393:LME655395 LVV655393:LWA655395 MFR655393:MFW655395 MPN655393:MPS655395 MZJ655393:MZO655395 NJF655393:NJK655395 NTB655393:NTG655395 OCX655393:ODC655395 OMT655393:OMY655395 OWP655393:OWU655395 PGL655393:PGQ655395 PQH655393:PQM655395 QAD655393:QAI655395 QJZ655393:QKE655395 QTV655393:QUA655395 RDR655393:RDW655395 RNN655393:RNS655395 RXJ655393:RXO655395 SHF655393:SHK655395 SRB655393:SRG655395 TAX655393:TBC655395 TKT655393:TKY655395 TUP655393:TUU655395 UEL655393:UEQ655395 UOH655393:UOM655395 UYD655393:UYI655395 VHZ655393:VIE655395 VRV655393:VSA655395 WBR655393:WBW655395 WLN655393:WLS655395 WVJ655393:WVO655395 B720929:G720931 IX720929:JC720931 ST720929:SY720931 ACP720929:ACU720931 AML720929:AMQ720931 AWH720929:AWM720931 BGD720929:BGI720931 BPZ720929:BQE720931 BZV720929:CAA720931 CJR720929:CJW720931 CTN720929:CTS720931 DDJ720929:DDO720931 DNF720929:DNK720931 DXB720929:DXG720931 EGX720929:EHC720931 EQT720929:EQY720931 FAP720929:FAU720931 FKL720929:FKQ720931 FUH720929:FUM720931 GED720929:GEI720931 GNZ720929:GOE720931 GXV720929:GYA720931 HHR720929:HHW720931 HRN720929:HRS720931 IBJ720929:IBO720931 ILF720929:ILK720931 IVB720929:IVG720931 JEX720929:JFC720931 JOT720929:JOY720931 JYP720929:JYU720931 KIL720929:KIQ720931 KSH720929:KSM720931 LCD720929:LCI720931 LLZ720929:LME720931 LVV720929:LWA720931 MFR720929:MFW720931 MPN720929:MPS720931 MZJ720929:MZO720931 NJF720929:NJK720931 NTB720929:NTG720931 OCX720929:ODC720931 OMT720929:OMY720931 OWP720929:OWU720931 PGL720929:PGQ720931 PQH720929:PQM720931 QAD720929:QAI720931 QJZ720929:QKE720931 QTV720929:QUA720931 RDR720929:RDW720931 RNN720929:RNS720931 RXJ720929:RXO720931 SHF720929:SHK720931 SRB720929:SRG720931 TAX720929:TBC720931 TKT720929:TKY720931 TUP720929:TUU720931 UEL720929:UEQ720931 UOH720929:UOM720931 UYD720929:UYI720931 VHZ720929:VIE720931 VRV720929:VSA720931 WBR720929:WBW720931 WLN720929:WLS720931 WVJ720929:WVO720931 B786465:G786467 IX786465:JC786467 ST786465:SY786467 ACP786465:ACU786467 AML786465:AMQ786467 AWH786465:AWM786467 BGD786465:BGI786467 BPZ786465:BQE786467 BZV786465:CAA786467 CJR786465:CJW786467 CTN786465:CTS786467 DDJ786465:DDO786467 DNF786465:DNK786467 DXB786465:DXG786467 EGX786465:EHC786467 EQT786465:EQY786467 FAP786465:FAU786467 FKL786465:FKQ786467 FUH786465:FUM786467 GED786465:GEI786467 GNZ786465:GOE786467 GXV786465:GYA786467 HHR786465:HHW786467 HRN786465:HRS786467 IBJ786465:IBO786467 ILF786465:ILK786467 IVB786465:IVG786467 JEX786465:JFC786467 JOT786465:JOY786467 JYP786465:JYU786467 KIL786465:KIQ786467 KSH786465:KSM786467 LCD786465:LCI786467 LLZ786465:LME786467 LVV786465:LWA786467 MFR786465:MFW786467 MPN786465:MPS786467 MZJ786465:MZO786467 NJF786465:NJK786467 NTB786465:NTG786467 OCX786465:ODC786467 OMT786465:OMY786467 OWP786465:OWU786467 PGL786465:PGQ786467 PQH786465:PQM786467 QAD786465:QAI786467 QJZ786465:QKE786467 QTV786465:QUA786467 RDR786465:RDW786467 RNN786465:RNS786467 RXJ786465:RXO786467 SHF786465:SHK786467 SRB786465:SRG786467 TAX786465:TBC786467 TKT786465:TKY786467 TUP786465:TUU786467 UEL786465:UEQ786467 UOH786465:UOM786467 UYD786465:UYI786467 VHZ786465:VIE786467 VRV786465:VSA786467 WBR786465:WBW786467 WLN786465:WLS786467 WVJ786465:WVO786467 B852001:G852003 IX852001:JC852003 ST852001:SY852003 ACP852001:ACU852003 AML852001:AMQ852003 AWH852001:AWM852003 BGD852001:BGI852003 BPZ852001:BQE852003 BZV852001:CAA852003 CJR852001:CJW852003 CTN852001:CTS852003 DDJ852001:DDO852003 DNF852001:DNK852003 DXB852001:DXG852003 EGX852001:EHC852003 EQT852001:EQY852003 FAP852001:FAU852003 FKL852001:FKQ852003 FUH852001:FUM852003 GED852001:GEI852003 GNZ852001:GOE852003 GXV852001:GYA852003 HHR852001:HHW852003 HRN852001:HRS852003 IBJ852001:IBO852003 ILF852001:ILK852003 IVB852001:IVG852003 JEX852001:JFC852003 JOT852001:JOY852003 JYP852001:JYU852003 KIL852001:KIQ852003 KSH852001:KSM852003 LCD852001:LCI852003 LLZ852001:LME852003 LVV852001:LWA852003 MFR852001:MFW852003 MPN852001:MPS852003 MZJ852001:MZO852003 NJF852001:NJK852003 NTB852001:NTG852003 OCX852001:ODC852003 OMT852001:OMY852003 OWP852001:OWU852003 PGL852001:PGQ852003 PQH852001:PQM852003 QAD852001:QAI852003 QJZ852001:QKE852003 QTV852001:QUA852003 RDR852001:RDW852003 RNN852001:RNS852003 RXJ852001:RXO852003 SHF852001:SHK852003 SRB852001:SRG852003 TAX852001:TBC852003 TKT852001:TKY852003 TUP852001:TUU852003 UEL852001:UEQ852003 UOH852001:UOM852003 UYD852001:UYI852003 VHZ852001:VIE852003 VRV852001:VSA852003 WBR852001:WBW852003 WLN852001:WLS852003 WVJ852001:WVO852003 B917537:G917539 IX917537:JC917539 ST917537:SY917539 ACP917537:ACU917539 AML917537:AMQ917539 AWH917537:AWM917539 BGD917537:BGI917539 BPZ917537:BQE917539 BZV917537:CAA917539 CJR917537:CJW917539 CTN917537:CTS917539 DDJ917537:DDO917539 DNF917537:DNK917539 DXB917537:DXG917539 EGX917537:EHC917539 EQT917537:EQY917539 FAP917537:FAU917539 FKL917537:FKQ917539 FUH917537:FUM917539 GED917537:GEI917539 GNZ917537:GOE917539 GXV917537:GYA917539 HHR917537:HHW917539 HRN917537:HRS917539 IBJ917537:IBO917539 ILF917537:ILK917539 IVB917537:IVG917539 JEX917537:JFC917539 JOT917537:JOY917539 JYP917537:JYU917539 KIL917537:KIQ917539 KSH917537:KSM917539 LCD917537:LCI917539 LLZ917537:LME917539 LVV917537:LWA917539 MFR917537:MFW917539 MPN917537:MPS917539 MZJ917537:MZO917539 NJF917537:NJK917539 NTB917537:NTG917539 OCX917537:ODC917539 OMT917537:OMY917539 OWP917537:OWU917539 PGL917537:PGQ917539 PQH917537:PQM917539 QAD917537:QAI917539 QJZ917537:QKE917539 QTV917537:QUA917539 RDR917537:RDW917539 RNN917537:RNS917539 RXJ917537:RXO917539 SHF917537:SHK917539 SRB917537:SRG917539 TAX917537:TBC917539 TKT917537:TKY917539 TUP917537:TUU917539 UEL917537:UEQ917539 UOH917537:UOM917539 UYD917537:UYI917539 VHZ917537:VIE917539 VRV917537:VSA917539 WBR917537:WBW917539 WLN917537:WLS917539 WVJ917537:WVO917539 B983073:G983075 IX983073:JC983075 ST983073:SY983075 ACP983073:ACU983075 AML983073:AMQ983075 AWH983073:AWM983075 BGD983073:BGI983075 BPZ983073:BQE983075 BZV983073:CAA983075 CJR983073:CJW983075 CTN983073:CTS983075 DDJ983073:DDO983075 DNF983073:DNK983075 DXB983073:DXG983075 EGX983073:EHC983075 EQT983073:EQY983075 FAP983073:FAU983075 FKL983073:FKQ983075 FUH983073:FUM983075 GED983073:GEI983075 GNZ983073:GOE983075 GXV983073:GYA983075 HHR983073:HHW983075 HRN983073:HRS983075 IBJ983073:IBO983075 ILF983073:ILK983075 IVB983073:IVG983075 JEX983073:JFC983075 JOT983073:JOY983075 JYP983073:JYU983075 KIL983073:KIQ983075 KSH983073:KSM983075 LCD983073:LCI983075 LLZ983073:LME983075 LVV983073:LWA983075 MFR983073:MFW983075 MPN983073:MPS983075 MZJ983073:MZO983075 NJF983073:NJK983075 NTB983073:NTG983075 OCX983073:ODC983075 OMT983073:OMY983075 OWP983073:OWU983075 PGL983073:PGQ983075 PQH983073:PQM983075 QAD983073:QAI983075 QJZ983073:QKE983075 QTV983073:QUA983075 RDR983073:RDW983075 RNN983073:RNS983075 RXJ983073:RXO983075 SHF983073:SHK983075 SRB983073:SRG983075 TAX983073:TBC983075 TKT983073:TKY983075 TUP983073:TUU983075 UEL983073:UEQ983075 UOH983073:UOM983075 UYD983073:UYI983075 VHZ983073:VIE983075 VRV983073:VSA983075 WBR983073:WBW983075 WLN983073:WLS983075 WVJ983073:WVO983075 A29:A35 IW29:IW35 SS29:SS35 ACO29:ACO35 AMK29:AMK35 AWG29:AWG35 BGC29:BGC35 BPY29:BPY35 BZU29:BZU35 CJQ29:CJQ35 CTM29:CTM35 DDI29:DDI35 DNE29:DNE35 DXA29:DXA35 EGW29:EGW35 EQS29:EQS35 FAO29:FAO35 FKK29:FKK35 FUG29:FUG35 GEC29:GEC35 GNY29:GNY35 GXU29:GXU35 HHQ29:HHQ35 HRM29:HRM35 IBI29:IBI35 ILE29:ILE35 IVA29:IVA35 JEW29:JEW35 JOS29:JOS35 JYO29:JYO35 KIK29:KIK35 KSG29:KSG35 LCC29:LCC35 LLY29:LLY35 LVU29:LVU35 MFQ29:MFQ35 MPM29:MPM35 MZI29:MZI35 NJE29:NJE35 NTA29:NTA35 OCW29:OCW35 OMS29:OMS35 OWO29:OWO35 PGK29:PGK35 PQG29:PQG35 QAC29:QAC35 QJY29:QJY35 QTU29:QTU35 RDQ29:RDQ35 RNM29:RNM35 RXI29:RXI35 SHE29:SHE35 SRA29:SRA35 TAW29:TAW35 TKS29:TKS35 TUO29:TUO35 UEK29:UEK35 UOG29:UOG35 UYC29:UYC35 VHY29:VHY35 VRU29:VRU35 WBQ29:WBQ35 WLM29:WLM35 WVI29:WVI35 A65565:A65571 IW65565:IW65571 SS65565:SS65571 ACO65565:ACO65571 AMK65565:AMK65571 AWG65565:AWG65571 BGC65565:BGC65571 BPY65565:BPY65571 BZU65565:BZU65571 CJQ65565:CJQ65571 CTM65565:CTM65571 DDI65565:DDI65571 DNE65565:DNE65571 DXA65565:DXA65571 EGW65565:EGW65571 EQS65565:EQS65571 FAO65565:FAO65571 FKK65565:FKK65571 FUG65565:FUG65571 GEC65565:GEC65571 GNY65565:GNY65571 GXU65565:GXU65571 HHQ65565:HHQ65571 HRM65565:HRM65571 IBI65565:IBI65571 ILE65565:ILE65571 IVA65565:IVA65571 JEW65565:JEW65571 JOS65565:JOS65571 JYO65565:JYO65571 KIK65565:KIK65571 KSG65565:KSG65571 LCC65565:LCC65571 LLY65565:LLY65571 LVU65565:LVU65571 MFQ65565:MFQ65571 MPM65565:MPM65571 MZI65565:MZI65571 NJE65565:NJE65571 NTA65565:NTA65571 OCW65565:OCW65571 OMS65565:OMS65571 OWO65565:OWO65571 PGK65565:PGK65571 PQG65565:PQG65571 QAC65565:QAC65571 QJY65565:QJY65571 QTU65565:QTU65571 RDQ65565:RDQ65571 RNM65565:RNM65571 RXI65565:RXI65571 SHE65565:SHE65571 SRA65565:SRA65571 TAW65565:TAW65571 TKS65565:TKS65571 TUO65565:TUO65571 UEK65565:UEK65571 UOG65565:UOG65571 UYC65565:UYC65571 VHY65565:VHY65571 VRU65565:VRU65571 WBQ65565:WBQ65571 WLM65565:WLM65571 WVI65565:WVI65571 A131101:A131107 IW131101:IW131107 SS131101:SS131107 ACO131101:ACO131107 AMK131101:AMK131107 AWG131101:AWG131107 BGC131101:BGC131107 BPY131101:BPY131107 BZU131101:BZU131107 CJQ131101:CJQ131107 CTM131101:CTM131107 DDI131101:DDI131107 DNE131101:DNE131107 DXA131101:DXA131107 EGW131101:EGW131107 EQS131101:EQS131107 FAO131101:FAO131107 FKK131101:FKK131107 FUG131101:FUG131107 GEC131101:GEC131107 GNY131101:GNY131107 GXU131101:GXU131107 HHQ131101:HHQ131107 HRM131101:HRM131107 IBI131101:IBI131107 ILE131101:ILE131107 IVA131101:IVA131107 JEW131101:JEW131107 JOS131101:JOS131107 JYO131101:JYO131107 KIK131101:KIK131107 KSG131101:KSG131107 LCC131101:LCC131107 LLY131101:LLY131107 LVU131101:LVU131107 MFQ131101:MFQ131107 MPM131101:MPM131107 MZI131101:MZI131107 NJE131101:NJE131107 NTA131101:NTA131107 OCW131101:OCW131107 OMS131101:OMS131107 OWO131101:OWO131107 PGK131101:PGK131107 PQG131101:PQG131107 QAC131101:QAC131107 QJY131101:QJY131107 QTU131101:QTU131107 RDQ131101:RDQ131107 RNM131101:RNM131107 RXI131101:RXI131107 SHE131101:SHE131107 SRA131101:SRA131107 TAW131101:TAW131107 TKS131101:TKS131107 TUO131101:TUO131107 UEK131101:UEK131107 UOG131101:UOG131107 UYC131101:UYC131107 VHY131101:VHY131107 VRU131101:VRU131107 WBQ131101:WBQ131107 WLM131101:WLM131107 WVI131101:WVI131107 A196637:A196643 IW196637:IW196643 SS196637:SS196643 ACO196637:ACO196643 AMK196637:AMK196643 AWG196637:AWG196643 BGC196637:BGC196643 BPY196637:BPY196643 BZU196637:BZU196643 CJQ196637:CJQ196643 CTM196637:CTM196643 DDI196637:DDI196643 DNE196637:DNE196643 DXA196637:DXA196643 EGW196637:EGW196643 EQS196637:EQS196643 FAO196637:FAO196643 FKK196637:FKK196643 FUG196637:FUG196643 GEC196637:GEC196643 GNY196637:GNY196643 GXU196637:GXU196643 HHQ196637:HHQ196643 HRM196637:HRM196643 IBI196637:IBI196643 ILE196637:ILE196643 IVA196637:IVA196643 JEW196637:JEW196643 JOS196637:JOS196643 JYO196637:JYO196643 KIK196637:KIK196643 KSG196637:KSG196643 LCC196637:LCC196643 LLY196637:LLY196643 LVU196637:LVU196643 MFQ196637:MFQ196643 MPM196637:MPM196643 MZI196637:MZI196643 NJE196637:NJE196643 NTA196637:NTA196643 OCW196637:OCW196643 OMS196637:OMS196643 OWO196637:OWO196643 PGK196637:PGK196643 PQG196637:PQG196643 QAC196637:QAC196643 QJY196637:QJY196643 QTU196637:QTU196643 RDQ196637:RDQ196643 RNM196637:RNM196643 RXI196637:RXI196643 SHE196637:SHE196643 SRA196637:SRA196643 TAW196637:TAW196643 TKS196637:TKS196643 TUO196637:TUO196643 UEK196637:UEK196643 UOG196637:UOG196643 UYC196637:UYC196643 VHY196637:VHY196643 VRU196637:VRU196643 WBQ196637:WBQ196643 WLM196637:WLM196643 WVI196637:WVI196643 A262173:A262179 IW262173:IW262179 SS262173:SS262179 ACO262173:ACO262179 AMK262173:AMK262179 AWG262173:AWG262179 BGC262173:BGC262179 BPY262173:BPY262179 BZU262173:BZU262179 CJQ262173:CJQ262179 CTM262173:CTM262179 DDI262173:DDI262179 DNE262173:DNE262179 DXA262173:DXA262179 EGW262173:EGW262179 EQS262173:EQS262179 FAO262173:FAO262179 FKK262173:FKK262179 FUG262173:FUG262179 GEC262173:GEC262179 GNY262173:GNY262179 GXU262173:GXU262179 HHQ262173:HHQ262179 HRM262173:HRM262179 IBI262173:IBI262179 ILE262173:ILE262179 IVA262173:IVA262179 JEW262173:JEW262179 JOS262173:JOS262179 JYO262173:JYO262179 KIK262173:KIK262179 KSG262173:KSG262179 LCC262173:LCC262179 LLY262173:LLY262179 LVU262173:LVU262179 MFQ262173:MFQ262179 MPM262173:MPM262179 MZI262173:MZI262179 NJE262173:NJE262179 NTA262173:NTA262179 OCW262173:OCW262179 OMS262173:OMS262179 OWO262173:OWO262179 PGK262173:PGK262179 PQG262173:PQG262179 QAC262173:QAC262179 QJY262173:QJY262179 QTU262173:QTU262179 RDQ262173:RDQ262179 RNM262173:RNM262179 RXI262173:RXI262179 SHE262173:SHE262179 SRA262173:SRA262179 TAW262173:TAW262179 TKS262173:TKS262179 TUO262173:TUO262179 UEK262173:UEK262179 UOG262173:UOG262179 UYC262173:UYC262179 VHY262173:VHY262179 VRU262173:VRU262179 WBQ262173:WBQ262179 WLM262173:WLM262179 WVI262173:WVI262179 A327709:A327715 IW327709:IW327715 SS327709:SS327715 ACO327709:ACO327715 AMK327709:AMK327715 AWG327709:AWG327715 BGC327709:BGC327715 BPY327709:BPY327715 BZU327709:BZU327715 CJQ327709:CJQ327715 CTM327709:CTM327715 DDI327709:DDI327715 DNE327709:DNE327715 DXA327709:DXA327715 EGW327709:EGW327715 EQS327709:EQS327715 FAO327709:FAO327715 FKK327709:FKK327715 FUG327709:FUG327715 GEC327709:GEC327715 GNY327709:GNY327715 GXU327709:GXU327715 HHQ327709:HHQ327715 HRM327709:HRM327715 IBI327709:IBI327715 ILE327709:ILE327715 IVA327709:IVA327715 JEW327709:JEW327715 JOS327709:JOS327715 JYO327709:JYO327715 KIK327709:KIK327715 KSG327709:KSG327715 LCC327709:LCC327715 LLY327709:LLY327715 LVU327709:LVU327715 MFQ327709:MFQ327715 MPM327709:MPM327715 MZI327709:MZI327715 NJE327709:NJE327715 NTA327709:NTA327715 OCW327709:OCW327715 OMS327709:OMS327715 OWO327709:OWO327715 PGK327709:PGK327715 PQG327709:PQG327715 QAC327709:QAC327715 QJY327709:QJY327715 QTU327709:QTU327715 RDQ327709:RDQ327715 RNM327709:RNM327715 RXI327709:RXI327715 SHE327709:SHE327715 SRA327709:SRA327715 TAW327709:TAW327715 TKS327709:TKS327715 TUO327709:TUO327715 UEK327709:UEK327715 UOG327709:UOG327715 UYC327709:UYC327715 VHY327709:VHY327715 VRU327709:VRU327715 WBQ327709:WBQ327715 WLM327709:WLM327715 WVI327709:WVI327715 A393245:A393251 IW393245:IW393251 SS393245:SS393251 ACO393245:ACO393251 AMK393245:AMK393251 AWG393245:AWG393251 BGC393245:BGC393251 BPY393245:BPY393251 BZU393245:BZU393251 CJQ393245:CJQ393251 CTM393245:CTM393251 DDI393245:DDI393251 DNE393245:DNE393251 DXA393245:DXA393251 EGW393245:EGW393251 EQS393245:EQS393251 FAO393245:FAO393251 FKK393245:FKK393251 FUG393245:FUG393251 GEC393245:GEC393251 GNY393245:GNY393251 GXU393245:GXU393251 HHQ393245:HHQ393251 HRM393245:HRM393251 IBI393245:IBI393251 ILE393245:ILE393251 IVA393245:IVA393251 JEW393245:JEW393251 JOS393245:JOS393251 JYO393245:JYO393251 KIK393245:KIK393251 KSG393245:KSG393251 LCC393245:LCC393251 LLY393245:LLY393251 LVU393245:LVU393251 MFQ393245:MFQ393251 MPM393245:MPM393251 MZI393245:MZI393251 NJE393245:NJE393251 NTA393245:NTA393251 OCW393245:OCW393251 OMS393245:OMS393251 OWO393245:OWO393251 PGK393245:PGK393251 PQG393245:PQG393251 QAC393245:QAC393251 QJY393245:QJY393251 QTU393245:QTU393251 RDQ393245:RDQ393251 RNM393245:RNM393251 RXI393245:RXI393251 SHE393245:SHE393251 SRA393245:SRA393251 TAW393245:TAW393251 TKS393245:TKS393251 TUO393245:TUO393251 UEK393245:UEK393251 UOG393245:UOG393251 UYC393245:UYC393251 VHY393245:VHY393251 VRU393245:VRU393251 WBQ393245:WBQ393251 WLM393245:WLM393251 WVI393245:WVI393251 A458781:A458787 IW458781:IW458787 SS458781:SS458787 ACO458781:ACO458787 AMK458781:AMK458787 AWG458781:AWG458787 BGC458781:BGC458787 BPY458781:BPY458787 BZU458781:BZU458787 CJQ458781:CJQ458787 CTM458781:CTM458787 DDI458781:DDI458787 DNE458781:DNE458787 DXA458781:DXA458787 EGW458781:EGW458787 EQS458781:EQS458787 FAO458781:FAO458787 FKK458781:FKK458787 FUG458781:FUG458787 GEC458781:GEC458787 GNY458781:GNY458787 GXU458781:GXU458787 HHQ458781:HHQ458787 HRM458781:HRM458787 IBI458781:IBI458787 ILE458781:ILE458787 IVA458781:IVA458787 JEW458781:JEW458787 JOS458781:JOS458787 JYO458781:JYO458787 KIK458781:KIK458787 KSG458781:KSG458787 LCC458781:LCC458787 LLY458781:LLY458787 LVU458781:LVU458787 MFQ458781:MFQ458787 MPM458781:MPM458787 MZI458781:MZI458787 NJE458781:NJE458787 NTA458781:NTA458787 OCW458781:OCW458787 OMS458781:OMS458787 OWO458781:OWO458787 PGK458781:PGK458787 PQG458781:PQG458787 QAC458781:QAC458787 QJY458781:QJY458787 QTU458781:QTU458787 RDQ458781:RDQ458787 RNM458781:RNM458787 RXI458781:RXI458787 SHE458781:SHE458787 SRA458781:SRA458787 TAW458781:TAW458787 TKS458781:TKS458787 TUO458781:TUO458787 UEK458781:UEK458787 UOG458781:UOG458787 UYC458781:UYC458787 VHY458781:VHY458787 VRU458781:VRU458787 WBQ458781:WBQ458787 WLM458781:WLM458787 WVI458781:WVI458787 A524317:A524323 IW524317:IW524323 SS524317:SS524323 ACO524317:ACO524323 AMK524317:AMK524323 AWG524317:AWG524323 BGC524317:BGC524323 BPY524317:BPY524323 BZU524317:BZU524323 CJQ524317:CJQ524323 CTM524317:CTM524323 DDI524317:DDI524323 DNE524317:DNE524323 DXA524317:DXA524323 EGW524317:EGW524323 EQS524317:EQS524323 FAO524317:FAO524323 FKK524317:FKK524323 FUG524317:FUG524323 GEC524317:GEC524323 GNY524317:GNY524323 GXU524317:GXU524323 HHQ524317:HHQ524323 HRM524317:HRM524323 IBI524317:IBI524323 ILE524317:ILE524323 IVA524317:IVA524323 JEW524317:JEW524323 JOS524317:JOS524323 JYO524317:JYO524323 KIK524317:KIK524323 KSG524317:KSG524323 LCC524317:LCC524323 LLY524317:LLY524323 LVU524317:LVU524323 MFQ524317:MFQ524323 MPM524317:MPM524323 MZI524317:MZI524323 NJE524317:NJE524323 NTA524317:NTA524323 OCW524317:OCW524323 OMS524317:OMS524323 OWO524317:OWO524323 PGK524317:PGK524323 PQG524317:PQG524323 QAC524317:QAC524323 QJY524317:QJY524323 QTU524317:QTU524323 RDQ524317:RDQ524323 RNM524317:RNM524323 RXI524317:RXI524323 SHE524317:SHE524323 SRA524317:SRA524323 TAW524317:TAW524323 TKS524317:TKS524323 TUO524317:TUO524323 UEK524317:UEK524323 UOG524317:UOG524323 UYC524317:UYC524323 VHY524317:VHY524323 VRU524317:VRU524323 WBQ524317:WBQ524323 WLM524317:WLM524323 WVI524317:WVI524323 A589853:A589859 IW589853:IW589859 SS589853:SS589859 ACO589853:ACO589859 AMK589853:AMK589859 AWG589853:AWG589859 BGC589853:BGC589859 BPY589853:BPY589859 BZU589853:BZU589859 CJQ589853:CJQ589859 CTM589853:CTM589859 DDI589853:DDI589859 DNE589853:DNE589859 DXA589853:DXA589859 EGW589853:EGW589859 EQS589853:EQS589859 FAO589853:FAO589859 FKK589853:FKK589859 FUG589853:FUG589859 GEC589853:GEC589859 GNY589853:GNY589859 GXU589853:GXU589859 HHQ589853:HHQ589859 HRM589853:HRM589859 IBI589853:IBI589859 ILE589853:ILE589859 IVA589853:IVA589859 JEW589853:JEW589859 JOS589853:JOS589859 JYO589853:JYO589859 KIK589853:KIK589859 KSG589853:KSG589859 LCC589853:LCC589859 LLY589853:LLY589859 LVU589853:LVU589859 MFQ589853:MFQ589859 MPM589853:MPM589859 MZI589853:MZI589859 NJE589853:NJE589859 NTA589853:NTA589859 OCW589853:OCW589859 OMS589853:OMS589859 OWO589853:OWO589859 PGK589853:PGK589859 PQG589853:PQG589859 QAC589853:QAC589859 QJY589853:QJY589859 QTU589853:QTU589859 RDQ589853:RDQ589859 RNM589853:RNM589859 RXI589853:RXI589859 SHE589853:SHE589859 SRA589853:SRA589859 TAW589853:TAW589859 TKS589853:TKS589859 TUO589853:TUO589859 UEK589853:UEK589859 UOG589853:UOG589859 UYC589853:UYC589859 VHY589853:VHY589859 VRU589853:VRU589859 WBQ589853:WBQ589859 WLM589853:WLM589859 WVI589853:WVI589859 A655389:A655395 IW655389:IW655395 SS655389:SS655395 ACO655389:ACO655395 AMK655389:AMK655395 AWG655389:AWG655395 BGC655389:BGC655395 BPY655389:BPY655395 BZU655389:BZU655395 CJQ655389:CJQ655395 CTM655389:CTM655395 DDI655389:DDI655395 DNE655389:DNE655395 DXA655389:DXA655395 EGW655389:EGW655395 EQS655389:EQS655395 FAO655389:FAO655395 FKK655389:FKK655395 FUG655389:FUG655395 GEC655389:GEC655395 GNY655389:GNY655395 GXU655389:GXU655395 HHQ655389:HHQ655395 HRM655389:HRM655395 IBI655389:IBI655395 ILE655389:ILE655395 IVA655389:IVA655395 JEW655389:JEW655395 JOS655389:JOS655395 JYO655389:JYO655395 KIK655389:KIK655395 KSG655389:KSG655395 LCC655389:LCC655395 LLY655389:LLY655395 LVU655389:LVU655395 MFQ655389:MFQ655395 MPM655389:MPM655395 MZI655389:MZI655395 NJE655389:NJE655395 NTA655389:NTA655395 OCW655389:OCW655395 OMS655389:OMS655395 OWO655389:OWO655395 PGK655389:PGK655395 PQG655389:PQG655395 QAC655389:QAC655395 QJY655389:QJY655395 QTU655389:QTU655395 RDQ655389:RDQ655395 RNM655389:RNM655395 RXI655389:RXI655395 SHE655389:SHE655395 SRA655389:SRA655395 TAW655389:TAW655395 TKS655389:TKS655395 TUO655389:TUO655395 UEK655389:UEK655395 UOG655389:UOG655395 UYC655389:UYC655395 VHY655389:VHY655395 VRU655389:VRU655395 WBQ655389:WBQ655395 WLM655389:WLM655395 WVI655389:WVI655395 A720925:A720931 IW720925:IW720931 SS720925:SS720931 ACO720925:ACO720931 AMK720925:AMK720931 AWG720925:AWG720931 BGC720925:BGC720931 BPY720925:BPY720931 BZU720925:BZU720931 CJQ720925:CJQ720931 CTM720925:CTM720931 DDI720925:DDI720931 DNE720925:DNE720931 DXA720925:DXA720931 EGW720925:EGW720931 EQS720925:EQS720931 FAO720925:FAO720931 FKK720925:FKK720931 FUG720925:FUG720931 GEC720925:GEC720931 GNY720925:GNY720931 GXU720925:GXU720931 HHQ720925:HHQ720931 HRM720925:HRM720931 IBI720925:IBI720931 ILE720925:ILE720931 IVA720925:IVA720931 JEW720925:JEW720931 JOS720925:JOS720931 JYO720925:JYO720931 KIK720925:KIK720931 KSG720925:KSG720931 LCC720925:LCC720931 LLY720925:LLY720931 LVU720925:LVU720931 MFQ720925:MFQ720931 MPM720925:MPM720931 MZI720925:MZI720931 NJE720925:NJE720931 NTA720925:NTA720931 OCW720925:OCW720931 OMS720925:OMS720931 OWO720925:OWO720931 PGK720925:PGK720931 PQG720925:PQG720931 QAC720925:QAC720931 QJY720925:QJY720931 QTU720925:QTU720931 RDQ720925:RDQ720931 RNM720925:RNM720931 RXI720925:RXI720931 SHE720925:SHE720931 SRA720925:SRA720931 TAW720925:TAW720931 TKS720925:TKS720931 TUO720925:TUO720931 UEK720925:UEK720931 UOG720925:UOG720931 UYC720925:UYC720931 VHY720925:VHY720931 VRU720925:VRU720931 WBQ720925:WBQ720931 WLM720925:WLM720931 WVI720925:WVI720931 A786461:A786467 IW786461:IW786467 SS786461:SS786467 ACO786461:ACO786467 AMK786461:AMK786467 AWG786461:AWG786467 BGC786461:BGC786467 BPY786461:BPY786467 BZU786461:BZU786467 CJQ786461:CJQ786467 CTM786461:CTM786467 DDI786461:DDI786467 DNE786461:DNE786467 DXA786461:DXA786467 EGW786461:EGW786467 EQS786461:EQS786467 FAO786461:FAO786467 FKK786461:FKK786467 FUG786461:FUG786467 GEC786461:GEC786467 GNY786461:GNY786467 GXU786461:GXU786467 HHQ786461:HHQ786467 HRM786461:HRM786467 IBI786461:IBI786467 ILE786461:ILE786467 IVA786461:IVA786467 JEW786461:JEW786467 JOS786461:JOS786467 JYO786461:JYO786467 KIK786461:KIK786467 KSG786461:KSG786467 LCC786461:LCC786467 LLY786461:LLY786467 LVU786461:LVU786467 MFQ786461:MFQ786467 MPM786461:MPM786467 MZI786461:MZI786467 NJE786461:NJE786467 NTA786461:NTA786467 OCW786461:OCW786467 OMS786461:OMS786467 OWO786461:OWO786467 PGK786461:PGK786467 PQG786461:PQG786467 QAC786461:QAC786467 QJY786461:QJY786467 QTU786461:QTU786467 RDQ786461:RDQ786467 RNM786461:RNM786467 RXI786461:RXI786467 SHE786461:SHE786467 SRA786461:SRA786467 TAW786461:TAW786467 TKS786461:TKS786467 TUO786461:TUO786467 UEK786461:UEK786467 UOG786461:UOG786467 UYC786461:UYC786467 VHY786461:VHY786467 VRU786461:VRU786467 WBQ786461:WBQ786467 WLM786461:WLM786467 WVI786461:WVI786467 A851997:A852003 IW851997:IW852003 SS851997:SS852003 ACO851997:ACO852003 AMK851997:AMK852003 AWG851997:AWG852003 BGC851997:BGC852003 BPY851997:BPY852003 BZU851997:BZU852003 CJQ851997:CJQ852003 CTM851997:CTM852003 DDI851997:DDI852003 DNE851997:DNE852003 DXA851997:DXA852003 EGW851997:EGW852003 EQS851997:EQS852003 FAO851997:FAO852003 FKK851997:FKK852003 FUG851997:FUG852003 GEC851997:GEC852003 GNY851997:GNY852003 GXU851997:GXU852003 HHQ851997:HHQ852003 HRM851997:HRM852003 IBI851997:IBI852003 ILE851997:ILE852003 IVA851997:IVA852003 JEW851997:JEW852003 JOS851997:JOS852003 JYO851997:JYO852003 KIK851997:KIK852003 KSG851997:KSG852003 LCC851997:LCC852003 LLY851997:LLY852003 LVU851997:LVU852003 MFQ851997:MFQ852003 MPM851997:MPM852003 MZI851997:MZI852003 NJE851997:NJE852003 NTA851997:NTA852003 OCW851997:OCW852003 OMS851997:OMS852003 OWO851997:OWO852003 PGK851997:PGK852003 PQG851997:PQG852003 QAC851997:QAC852003 QJY851997:QJY852003 QTU851997:QTU852003 RDQ851997:RDQ852003 RNM851997:RNM852003 RXI851997:RXI852003 SHE851997:SHE852003 SRA851997:SRA852003 TAW851997:TAW852003 TKS851997:TKS852003 TUO851997:TUO852003 UEK851997:UEK852003 UOG851997:UOG852003 UYC851997:UYC852003 VHY851997:VHY852003 VRU851997:VRU852003 WBQ851997:WBQ852003 WLM851997:WLM852003 WVI851997:WVI852003 A917533:A917539 IW917533:IW917539 SS917533:SS917539 ACO917533:ACO917539 AMK917533:AMK917539 AWG917533:AWG917539 BGC917533:BGC917539 BPY917533:BPY917539 BZU917533:BZU917539 CJQ917533:CJQ917539 CTM917533:CTM917539 DDI917533:DDI917539 DNE917533:DNE917539 DXA917533:DXA917539 EGW917533:EGW917539 EQS917533:EQS917539 FAO917533:FAO917539 FKK917533:FKK917539 FUG917533:FUG917539 GEC917533:GEC917539 GNY917533:GNY917539 GXU917533:GXU917539 HHQ917533:HHQ917539 HRM917533:HRM917539 IBI917533:IBI917539 ILE917533:ILE917539 IVA917533:IVA917539 JEW917533:JEW917539 JOS917533:JOS917539 JYO917533:JYO917539 KIK917533:KIK917539 KSG917533:KSG917539 LCC917533:LCC917539 LLY917533:LLY917539 LVU917533:LVU917539 MFQ917533:MFQ917539 MPM917533:MPM917539 MZI917533:MZI917539 NJE917533:NJE917539 NTA917533:NTA917539 OCW917533:OCW917539 OMS917533:OMS917539 OWO917533:OWO917539 PGK917533:PGK917539 PQG917533:PQG917539 QAC917533:QAC917539 QJY917533:QJY917539 QTU917533:QTU917539 RDQ917533:RDQ917539 RNM917533:RNM917539 RXI917533:RXI917539 SHE917533:SHE917539 SRA917533:SRA917539 TAW917533:TAW917539 TKS917533:TKS917539 TUO917533:TUO917539 UEK917533:UEK917539 UOG917533:UOG917539 UYC917533:UYC917539 VHY917533:VHY917539 VRU917533:VRU917539 WBQ917533:WBQ917539 WLM917533:WLM917539 WVI917533:WVI917539 A983069:A983075 IW983069:IW983075 SS983069:SS983075 ACO983069:ACO983075 AMK983069:AMK983075 AWG983069:AWG983075 BGC983069:BGC983075 BPY983069:BPY983075 BZU983069:BZU983075 CJQ983069:CJQ983075 CTM983069:CTM983075 DDI983069:DDI983075 DNE983069:DNE983075 DXA983069:DXA983075 EGW983069:EGW983075 EQS983069:EQS983075 FAO983069:FAO983075 FKK983069:FKK983075 FUG983069:FUG983075 GEC983069:GEC983075 GNY983069:GNY983075 GXU983069:GXU983075 HHQ983069:HHQ983075 HRM983069:HRM983075 IBI983069:IBI983075 ILE983069:ILE983075 IVA983069:IVA983075 JEW983069:JEW983075 JOS983069:JOS983075 JYO983069:JYO983075 KIK983069:KIK983075 KSG983069:KSG983075 LCC983069:LCC983075 LLY983069:LLY983075 LVU983069:LVU983075 MFQ983069:MFQ983075 MPM983069:MPM983075 MZI983069:MZI983075 NJE983069:NJE983075 NTA983069:NTA983075 OCW983069:OCW983075 OMS983069:OMS983075 OWO983069:OWO983075 PGK983069:PGK983075 PQG983069:PQG983075 QAC983069:QAC983075 QJY983069:QJY983075 QTU983069:QTU983075 RDQ983069:RDQ983075 RNM983069:RNM983075 RXI983069:RXI983075 SHE983069:SHE983075 SRA983069:SRA983075 TAW983069:TAW983075 TKS983069:TKS983075 TUO983069:TUO983075 UEK983069:UEK983075 UOG983069:UOG983075 UYC983069:UYC983075 VHY983069:VHY983075 VRU983069:VRU983075 WBQ983069:WBQ983075 WLM983069:WLM983075 WVI983069:WVI983075 B29:G29 IX29:JC29 ST29:SY29 ACP29:ACU29 AML29:AMQ29 AWH29:AWM29 BGD29:BGI29 BPZ29:BQE29 BZV29:CAA29 CJR29:CJW29 CTN29:CTS29 DDJ29:DDO29 DNF29:DNK29 DXB29:DXG29 EGX29:EHC29 EQT29:EQY29 FAP29:FAU29 FKL29:FKQ29 FUH29:FUM29 GED29:GEI29 GNZ29:GOE29 GXV29:GYA29 HHR29:HHW29 HRN29:HRS29 IBJ29:IBO29 ILF29:ILK29 IVB29:IVG29 JEX29:JFC29 JOT29:JOY29 JYP29:JYU29 KIL29:KIQ29 KSH29:KSM29 LCD29:LCI29 LLZ29:LME29 LVV29:LWA29 MFR29:MFW29 MPN29:MPS29 MZJ29:MZO29 NJF29:NJK29 NTB29:NTG29 OCX29:ODC29 OMT29:OMY29 OWP29:OWU29 PGL29:PGQ29 PQH29:PQM29 QAD29:QAI29 QJZ29:QKE29 QTV29:QUA29 RDR29:RDW29 RNN29:RNS29 RXJ29:RXO29 SHF29:SHK29 SRB29:SRG29 TAX29:TBC29 TKT29:TKY29 TUP29:TUU29 UEL29:UEQ29 UOH29:UOM29 UYD29:UYI29 VHZ29:VIE29 VRV29:VSA29 WBR29:WBW29 WLN29:WLS29 WVJ29:WVO29 B65565:G65565 IX65565:JC65565 ST65565:SY65565 ACP65565:ACU65565 AML65565:AMQ65565 AWH65565:AWM65565 BGD65565:BGI65565 BPZ65565:BQE65565 BZV65565:CAA65565 CJR65565:CJW65565 CTN65565:CTS65565 DDJ65565:DDO65565 DNF65565:DNK65565 DXB65565:DXG65565 EGX65565:EHC65565 EQT65565:EQY65565 FAP65565:FAU65565 FKL65565:FKQ65565 FUH65565:FUM65565 GED65565:GEI65565 GNZ65565:GOE65565 GXV65565:GYA65565 HHR65565:HHW65565 HRN65565:HRS65565 IBJ65565:IBO65565 ILF65565:ILK65565 IVB65565:IVG65565 JEX65565:JFC65565 JOT65565:JOY65565 JYP65565:JYU65565 KIL65565:KIQ65565 KSH65565:KSM65565 LCD65565:LCI65565 LLZ65565:LME65565 LVV65565:LWA65565 MFR65565:MFW65565 MPN65565:MPS65565 MZJ65565:MZO65565 NJF65565:NJK65565 NTB65565:NTG65565 OCX65565:ODC65565 OMT65565:OMY65565 OWP65565:OWU65565 PGL65565:PGQ65565 PQH65565:PQM65565 QAD65565:QAI65565 QJZ65565:QKE65565 QTV65565:QUA65565 RDR65565:RDW65565 RNN65565:RNS65565 RXJ65565:RXO65565 SHF65565:SHK65565 SRB65565:SRG65565 TAX65565:TBC65565 TKT65565:TKY65565 TUP65565:TUU65565 UEL65565:UEQ65565 UOH65565:UOM65565 UYD65565:UYI65565 VHZ65565:VIE65565 VRV65565:VSA65565 WBR65565:WBW65565 WLN65565:WLS65565 WVJ65565:WVO65565 B131101:G131101 IX131101:JC131101 ST131101:SY131101 ACP131101:ACU131101 AML131101:AMQ131101 AWH131101:AWM131101 BGD131101:BGI131101 BPZ131101:BQE131101 BZV131101:CAA131101 CJR131101:CJW131101 CTN131101:CTS131101 DDJ131101:DDO131101 DNF131101:DNK131101 DXB131101:DXG131101 EGX131101:EHC131101 EQT131101:EQY131101 FAP131101:FAU131101 FKL131101:FKQ131101 FUH131101:FUM131101 GED131101:GEI131101 GNZ131101:GOE131101 GXV131101:GYA131101 HHR131101:HHW131101 HRN131101:HRS131101 IBJ131101:IBO131101 ILF131101:ILK131101 IVB131101:IVG131101 JEX131101:JFC131101 JOT131101:JOY131101 JYP131101:JYU131101 KIL131101:KIQ131101 KSH131101:KSM131101 LCD131101:LCI131101 LLZ131101:LME131101 LVV131101:LWA131101 MFR131101:MFW131101 MPN131101:MPS131101 MZJ131101:MZO131101 NJF131101:NJK131101 NTB131101:NTG131101 OCX131101:ODC131101 OMT131101:OMY131101 OWP131101:OWU131101 PGL131101:PGQ131101 PQH131101:PQM131101 QAD131101:QAI131101 QJZ131101:QKE131101 QTV131101:QUA131101 RDR131101:RDW131101 RNN131101:RNS131101 RXJ131101:RXO131101 SHF131101:SHK131101 SRB131101:SRG131101 TAX131101:TBC131101 TKT131101:TKY131101 TUP131101:TUU131101 UEL131101:UEQ131101 UOH131101:UOM131101 UYD131101:UYI131101 VHZ131101:VIE131101 VRV131101:VSA131101 WBR131101:WBW131101 WLN131101:WLS131101 WVJ131101:WVO131101 B196637:G196637 IX196637:JC196637 ST196637:SY196637 ACP196637:ACU196637 AML196637:AMQ196637 AWH196637:AWM196637 BGD196637:BGI196637 BPZ196637:BQE196637 BZV196637:CAA196637 CJR196637:CJW196637 CTN196637:CTS196637 DDJ196637:DDO196637 DNF196637:DNK196637 DXB196637:DXG196637 EGX196637:EHC196637 EQT196637:EQY196637 FAP196637:FAU196637 FKL196637:FKQ196637 FUH196637:FUM196637 GED196637:GEI196637 GNZ196637:GOE196637 GXV196637:GYA196637 HHR196637:HHW196637 HRN196637:HRS196637 IBJ196637:IBO196637 ILF196637:ILK196637 IVB196637:IVG196637 JEX196637:JFC196637 JOT196637:JOY196637 JYP196637:JYU196637 KIL196637:KIQ196637 KSH196637:KSM196637 LCD196637:LCI196637 LLZ196637:LME196637 LVV196637:LWA196637 MFR196637:MFW196637 MPN196637:MPS196637 MZJ196637:MZO196637 NJF196637:NJK196637 NTB196637:NTG196637 OCX196637:ODC196637 OMT196637:OMY196637 OWP196637:OWU196637 PGL196637:PGQ196637 PQH196637:PQM196637 QAD196637:QAI196637 QJZ196637:QKE196637 QTV196637:QUA196637 RDR196637:RDW196637 RNN196637:RNS196637 RXJ196637:RXO196637 SHF196637:SHK196637 SRB196637:SRG196637 TAX196637:TBC196637 TKT196637:TKY196637 TUP196637:TUU196637 UEL196637:UEQ196637 UOH196637:UOM196637 UYD196637:UYI196637 VHZ196637:VIE196637 VRV196637:VSA196637 WBR196637:WBW196637 WLN196637:WLS196637 WVJ196637:WVO196637 B262173:G262173 IX262173:JC262173 ST262173:SY262173 ACP262173:ACU262173 AML262173:AMQ262173 AWH262173:AWM262173 BGD262173:BGI262173 BPZ262173:BQE262173 BZV262173:CAA262173 CJR262173:CJW262173 CTN262173:CTS262173 DDJ262173:DDO262173 DNF262173:DNK262173 DXB262173:DXG262173 EGX262173:EHC262173 EQT262173:EQY262173 FAP262173:FAU262173 FKL262173:FKQ262173 FUH262173:FUM262173 GED262173:GEI262173 GNZ262173:GOE262173 GXV262173:GYA262173 HHR262173:HHW262173 HRN262173:HRS262173 IBJ262173:IBO262173 ILF262173:ILK262173 IVB262173:IVG262173 JEX262173:JFC262173 JOT262173:JOY262173 JYP262173:JYU262173 KIL262173:KIQ262173 KSH262173:KSM262173 LCD262173:LCI262173 LLZ262173:LME262173 LVV262173:LWA262173 MFR262173:MFW262173 MPN262173:MPS262173 MZJ262173:MZO262173 NJF262173:NJK262173 NTB262173:NTG262173 OCX262173:ODC262173 OMT262173:OMY262173 OWP262173:OWU262173 PGL262173:PGQ262173 PQH262173:PQM262173 QAD262173:QAI262173 QJZ262173:QKE262173 QTV262173:QUA262173 RDR262173:RDW262173 RNN262173:RNS262173 RXJ262173:RXO262173 SHF262173:SHK262173 SRB262173:SRG262173 TAX262173:TBC262173 TKT262173:TKY262173 TUP262173:TUU262173 UEL262173:UEQ262173 UOH262173:UOM262173 UYD262173:UYI262173 VHZ262173:VIE262173 VRV262173:VSA262173 WBR262173:WBW262173 WLN262173:WLS262173 WVJ262173:WVO262173 B327709:G327709 IX327709:JC327709 ST327709:SY327709 ACP327709:ACU327709 AML327709:AMQ327709 AWH327709:AWM327709 BGD327709:BGI327709 BPZ327709:BQE327709 BZV327709:CAA327709 CJR327709:CJW327709 CTN327709:CTS327709 DDJ327709:DDO327709 DNF327709:DNK327709 DXB327709:DXG327709 EGX327709:EHC327709 EQT327709:EQY327709 FAP327709:FAU327709 FKL327709:FKQ327709 FUH327709:FUM327709 GED327709:GEI327709 GNZ327709:GOE327709 GXV327709:GYA327709 HHR327709:HHW327709 HRN327709:HRS327709 IBJ327709:IBO327709 ILF327709:ILK327709 IVB327709:IVG327709 JEX327709:JFC327709 JOT327709:JOY327709 JYP327709:JYU327709 KIL327709:KIQ327709 KSH327709:KSM327709 LCD327709:LCI327709 LLZ327709:LME327709 LVV327709:LWA327709 MFR327709:MFW327709 MPN327709:MPS327709 MZJ327709:MZO327709 NJF327709:NJK327709 NTB327709:NTG327709 OCX327709:ODC327709 OMT327709:OMY327709 OWP327709:OWU327709 PGL327709:PGQ327709 PQH327709:PQM327709 QAD327709:QAI327709 QJZ327709:QKE327709 QTV327709:QUA327709 RDR327709:RDW327709 RNN327709:RNS327709 RXJ327709:RXO327709 SHF327709:SHK327709 SRB327709:SRG327709 TAX327709:TBC327709 TKT327709:TKY327709 TUP327709:TUU327709 UEL327709:UEQ327709 UOH327709:UOM327709 UYD327709:UYI327709 VHZ327709:VIE327709 VRV327709:VSA327709 WBR327709:WBW327709 WLN327709:WLS327709 WVJ327709:WVO327709 B393245:G393245 IX393245:JC393245 ST393245:SY393245 ACP393245:ACU393245 AML393245:AMQ393245 AWH393245:AWM393245 BGD393245:BGI393245 BPZ393245:BQE393245 BZV393245:CAA393245 CJR393245:CJW393245 CTN393245:CTS393245 DDJ393245:DDO393245 DNF393245:DNK393245 DXB393245:DXG393245 EGX393245:EHC393245 EQT393245:EQY393245 FAP393245:FAU393245 FKL393245:FKQ393245 FUH393245:FUM393245 GED393245:GEI393245 GNZ393245:GOE393245 GXV393245:GYA393245 HHR393245:HHW393245 HRN393245:HRS393245 IBJ393245:IBO393245 ILF393245:ILK393245 IVB393245:IVG393245 JEX393245:JFC393245 JOT393245:JOY393245 JYP393245:JYU393245 KIL393245:KIQ393245 KSH393245:KSM393245 LCD393245:LCI393245 LLZ393245:LME393245 LVV393245:LWA393245 MFR393245:MFW393245 MPN393245:MPS393245 MZJ393245:MZO393245 NJF393245:NJK393245 NTB393245:NTG393245 OCX393245:ODC393245 OMT393245:OMY393245 OWP393245:OWU393245 PGL393245:PGQ393245 PQH393245:PQM393245 QAD393245:QAI393245 QJZ393245:QKE393245 QTV393245:QUA393245 RDR393245:RDW393245 RNN393245:RNS393245 RXJ393245:RXO393245 SHF393245:SHK393245 SRB393245:SRG393245 TAX393245:TBC393245 TKT393245:TKY393245 TUP393245:TUU393245 UEL393245:UEQ393245 UOH393245:UOM393245 UYD393245:UYI393245 VHZ393245:VIE393245 VRV393245:VSA393245 WBR393245:WBW393245 WLN393245:WLS393245 WVJ393245:WVO393245 B458781:G458781 IX458781:JC458781 ST458781:SY458781 ACP458781:ACU458781 AML458781:AMQ458781 AWH458781:AWM458781 BGD458781:BGI458781 BPZ458781:BQE458781 BZV458781:CAA458781 CJR458781:CJW458781 CTN458781:CTS458781 DDJ458781:DDO458781 DNF458781:DNK458781 DXB458781:DXG458781 EGX458781:EHC458781 EQT458781:EQY458781 FAP458781:FAU458781 FKL458781:FKQ458781 FUH458781:FUM458781 GED458781:GEI458781 GNZ458781:GOE458781 GXV458781:GYA458781 HHR458781:HHW458781 HRN458781:HRS458781 IBJ458781:IBO458781 ILF458781:ILK458781 IVB458781:IVG458781 JEX458781:JFC458781 JOT458781:JOY458781 JYP458781:JYU458781 KIL458781:KIQ458781 KSH458781:KSM458781 LCD458781:LCI458781 LLZ458781:LME458781 LVV458781:LWA458781 MFR458781:MFW458781 MPN458781:MPS458781 MZJ458781:MZO458781 NJF458781:NJK458781 NTB458781:NTG458781 OCX458781:ODC458781 OMT458781:OMY458781 OWP458781:OWU458781 PGL458781:PGQ458781 PQH458781:PQM458781 QAD458781:QAI458781 QJZ458781:QKE458781 QTV458781:QUA458781 RDR458781:RDW458781 RNN458781:RNS458781 RXJ458781:RXO458781 SHF458781:SHK458781 SRB458781:SRG458781 TAX458781:TBC458781 TKT458781:TKY458781 TUP458781:TUU458781 UEL458781:UEQ458781 UOH458781:UOM458781 UYD458781:UYI458781 VHZ458781:VIE458781 VRV458781:VSA458781 WBR458781:WBW458781 WLN458781:WLS458781 WVJ458781:WVO458781 B524317:G524317 IX524317:JC524317 ST524317:SY524317 ACP524317:ACU524317 AML524317:AMQ524317 AWH524317:AWM524317 BGD524317:BGI524317 BPZ524317:BQE524317 BZV524317:CAA524317 CJR524317:CJW524317 CTN524317:CTS524317 DDJ524317:DDO524317 DNF524317:DNK524317 DXB524317:DXG524317 EGX524317:EHC524317 EQT524317:EQY524317 FAP524317:FAU524317 FKL524317:FKQ524317 FUH524317:FUM524317 GED524317:GEI524317 GNZ524317:GOE524317 GXV524317:GYA524317 HHR524317:HHW524317 HRN524317:HRS524317 IBJ524317:IBO524317 ILF524317:ILK524317 IVB524317:IVG524317 JEX524317:JFC524317 JOT524317:JOY524317 JYP524317:JYU524317 KIL524317:KIQ524317 KSH524317:KSM524317 LCD524317:LCI524317 LLZ524317:LME524317 LVV524317:LWA524317 MFR524317:MFW524317 MPN524317:MPS524317 MZJ524317:MZO524317 NJF524317:NJK524317 NTB524317:NTG524317 OCX524317:ODC524317 OMT524317:OMY524317 OWP524317:OWU524317 PGL524317:PGQ524317 PQH524317:PQM524317 QAD524317:QAI524317 QJZ524317:QKE524317 QTV524317:QUA524317 RDR524317:RDW524317 RNN524317:RNS524317 RXJ524317:RXO524317 SHF524317:SHK524317 SRB524317:SRG524317 TAX524317:TBC524317 TKT524317:TKY524317 TUP524317:TUU524317 UEL524317:UEQ524317 UOH524317:UOM524317 UYD524317:UYI524317 VHZ524317:VIE524317 VRV524317:VSA524317 WBR524317:WBW524317 WLN524317:WLS524317 WVJ524317:WVO524317 B589853:G589853 IX589853:JC589853 ST589853:SY589853 ACP589853:ACU589853 AML589853:AMQ589853 AWH589853:AWM589853 BGD589853:BGI589853 BPZ589853:BQE589853 BZV589853:CAA589853 CJR589853:CJW589853 CTN589853:CTS589853 DDJ589853:DDO589853 DNF589853:DNK589853 DXB589853:DXG589853 EGX589853:EHC589853 EQT589853:EQY589853 FAP589853:FAU589853 FKL589853:FKQ589853 FUH589853:FUM589853 GED589853:GEI589853 GNZ589853:GOE589853 GXV589853:GYA589853 HHR589853:HHW589853 HRN589853:HRS589853 IBJ589853:IBO589853 ILF589853:ILK589853 IVB589853:IVG589853 JEX589853:JFC589853 JOT589853:JOY589853 JYP589853:JYU589853 KIL589853:KIQ589853 KSH589853:KSM589853 LCD589853:LCI589853 LLZ589853:LME589853 LVV589853:LWA589853 MFR589853:MFW589853 MPN589853:MPS589853 MZJ589853:MZO589853 NJF589853:NJK589853 NTB589853:NTG589853 OCX589853:ODC589853 OMT589853:OMY589853 OWP589853:OWU589853 PGL589853:PGQ589853 PQH589853:PQM589853 QAD589853:QAI589853 QJZ589853:QKE589853 QTV589853:QUA589853 RDR589853:RDW589853 RNN589853:RNS589853 RXJ589853:RXO589853 SHF589853:SHK589853 SRB589853:SRG589853 TAX589853:TBC589853 TKT589853:TKY589853 TUP589853:TUU589853 UEL589853:UEQ589853 UOH589853:UOM589853 UYD589853:UYI589853 VHZ589853:VIE589853 VRV589853:VSA589853 WBR589853:WBW589853 WLN589853:WLS589853 WVJ589853:WVO589853 B655389:G655389 IX655389:JC655389 ST655389:SY655389 ACP655389:ACU655389 AML655389:AMQ655389 AWH655389:AWM655389 BGD655389:BGI655389 BPZ655389:BQE655389 BZV655389:CAA655389 CJR655389:CJW655389 CTN655389:CTS655389 DDJ655389:DDO655389 DNF655389:DNK655389 DXB655389:DXG655389 EGX655389:EHC655389 EQT655389:EQY655389 FAP655389:FAU655389 FKL655389:FKQ655389 FUH655389:FUM655389 GED655389:GEI655389 GNZ655389:GOE655389 GXV655389:GYA655389 HHR655389:HHW655389 HRN655389:HRS655389 IBJ655389:IBO655389 ILF655389:ILK655389 IVB655389:IVG655389 JEX655389:JFC655389 JOT655389:JOY655389 JYP655389:JYU655389 KIL655389:KIQ655389 KSH655389:KSM655389 LCD655389:LCI655389 LLZ655389:LME655389 LVV655389:LWA655389 MFR655389:MFW655389 MPN655389:MPS655389 MZJ655389:MZO655389 NJF655389:NJK655389 NTB655389:NTG655389 OCX655389:ODC655389 OMT655389:OMY655389 OWP655389:OWU655389 PGL655389:PGQ655389 PQH655389:PQM655389 QAD655389:QAI655389 QJZ655389:QKE655389 QTV655389:QUA655389 RDR655389:RDW655389 RNN655389:RNS655389 RXJ655389:RXO655389 SHF655389:SHK655389 SRB655389:SRG655389 TAX655389:TBC655389 TKT655389:TKY655389 TUP655389:TUU655389 UEL655389:UEQ655389 UOH655389:UOM655389 UYD655389:UYI655389 VHZ655389:VIE655389 VRV655389:VSA655389 WBR655389:WBW655389 WLN655389:WLS655389 WVJ655389:WVO655389 B720925:G720925 IX720925:JC720925 ST720925:SY720925 ACP720925:ACU720925 AML720925:AMQ720925 AWH720925:AWM720925 BGD720925:BGI720925 BPZ720925:BQE720925 BZV720925:CAA720925 CJR720925:CJW720925 CTN720925:CTS720925 DDJ720925:DDO720925 DNF720925:DNK720925 DXB720925:DXG720925 EGX720925:EHC720925 EQT720925:EQY720925 FAP720925:FAU720925 FKL720925:FKQ720925 FUH720925:FUM720925 GED720925:GEI720925 GNZ720925:GOE720925 GXV720925:GYA720925 HHR720925:HHW720925 HRN720925:HRS720925 IBJ720925:IBO720925 ILF720925:ILK720925 IVB720925:IVG720925 JEX720925:JFC720925 JOT720925:JOY720925 JYP720925:JYU720925 KIL720925:KIQ720925 KSH720925:KSM720925 LCD720925:LCI720925 LLZ720925:LME720925 LVV720925:LWA720925 MFR720925:MFW720925 MPN720925:MPS720925 MZJ720925:MZO720925 NJF720925:NJK720925 NTB720925:NTG720925 OCX720925:ODC720925 OMT720925:OMY720925 OWP720925:OWU720925 PGL720925:PGQ720925 PQH720925:PQM720925 QAD720925:QAI720925 QJZ720925:QKE720925 QTV720925:QUA720925 RDR720925:RDW720925 RNN720925:RNS720925 RXJ720925:RXO720925 SHF720925:SHK720925 SRB720925:SRG720925 TAX720925:TBC720925 TKT720925:TKY720925 TUP720925:TUU720925 UEL720925:UEQ720925 UOH720925:UOM720925 UYD720925:UYI720925 VHZ720925:VIE720925 VRV720925:VSA720925 WBR720925:WBW720925 WLN720925:WLS720925 WVJ720925:WVO720925 B786461:G786461 IX786461:JC786461 ST786461:SY786461 ACP786461:ACU786461 AML786461:AMQ786461 AWH786461:AWM786461 BGD786461:BGI786461 BPZ786461:BQE786461 BZV786461:CAA786461 CJR786461:CJW786461 CTN786461:CTS786461 DDJ786461:DDO786461 DNF786461:DNK786461 DXB786461:DXG786461 EGX786461:EHC786461 EQT786461:EQY786461 FAP786461:FAU786461 FKL786461:FKQ786461 FUH786461:FUM786461 GED786461:GEI786461 GNZ786461:GOE786461 GXV786461:GYA786461 HHR786461:HHW786461 HRN786461:HRS786461 IBJ786461:IBO786461 ILF786461:ILK786461 IVB786461:IVG786461 JEX786461:JFC786461 JOT786461:JOY786461 JYP786461:JYU786461 KIL786461:KIQ786461 KSH786461:KSM786461 LCD786461:LCI786461 LLZ786461:LME786461 LVV786461:LWA786461 MFR786461:MFW786461 MPN786461:MPS786461 MZJ786461:MZO786461 NJF786461:NJK786461 NTB786461:NTG786461 OCX786461:ODC786461 OMT786461:OMY786461 OWP786461:OWU786461 PGL786461:PGQ786461 PQH786461:PQM786461 QAD786461:QAI786461 QJZ786461:QKE786461 QTV786461:QUA786461 RDR786461:RDW786461 RNN786461:RNS786461 RXJ786461:RXO786461 SHF786461:SHK786461 SRB786461:SRG786461 TAX786461:TBC786461 TKT786461:TKY786461 TUP786461:TUU786461 UEL786461:UEQ786461 UOH786461:UOM786461 UYD786461:UYI786461 VHZ786461:VIE786461 VRV786461:VSA786461 WBR786461:WBW786461 WLN786461:WLS786461 WVJ786461:WVO786461 B851997:G851997 IX851997:JC851997 ST851997:SY851997 ACP851997:ACU851997 AML851997:AMQ851997 AWH851997:AWM851997 BGD851997:BGI851997 BPZ851997:BQE851997 BZV851997:CAA851997 CJR851997:CJW851997 CTN851997:CTS851997 DDJ851997:DDO851997 DNF851997:DNK851997 DXB851997:DXG851997 EGX851997:EHC851997 EQT851997:EQY851997 FAP851997:FAU851997 FKL851997:FKQ851997 FUH851997:FUM851997 GED851997:GEI851997 GNZ851997:GOE851997 GXV851997:GYA851997 HHR851997:HHW851997 HRN851997:HRS851997 IBJ851997:IBO851997 ILF851997:ILK851997 IVB851997:IVG851997 JEX851997:JFC851997 JOT851997:JOY851997 JYP851997:JYU851997 KIL851997:KIQ851997 KSH851997:KSM851997 LCD851997:LCI851997 LLZ851997:LME851997 LVV851997:LWA851997 MFR851997:MFW851997 MPN851997:MPS851997 MZJ851997:MZO851997 NJF851997:NJK851997 NTB851997:NTG851997 OCX851997:ODC851997 OMT851997:OMY851997 OWP851997:OWU851997 PGL851997:PGQ851997 PQH851997:PQM851997 QAD851997:QAI851997 QJZ851997:QKE851997 QTV851997:QUA851997 RDR851997:RDW851997 RNN851997:RNS851997 RXJ851997:RXO851997 SHF851997:SHK851997 SRB851997:SRG851997 TAX851997:TBC851997 TKT851997:TKY851997 TUP851997:TUU851997 UEL851997:UEQ851997 UOH851997:UOM851997 UYD851997:UYI851997 VHZ851997:VIE851997 VRV851997:VSA851997 WBR851997:WBW851997 WLN851997:WLS851997 WVJ851997:WVO851997 B917533:G917533 IX917533:JC917533 ST917533:SY917533 ACP917533:ACU917533 AML917533:AMQ917533 AWH917533:AWM917533 BGD917533:BGI917533 BPZ917533:BQE917533 BZV917533:CAA917533 CJR917533:CJW917533 CTN917533:CTS917533 DDJ917533:DDO917533 DNF917533:DNK917533 DXB917533:DXG917533 EGX917533:EHC917533 EQT917533:EQY917533 FAP917533:FAU917533 FKL917533:FKQ917533 FUH917533:FUM917533 GED917533:GEI917533 GNZ917533:GOE917533 GXV917533:GYA917533 HHR917533:HHW917533 HRN917533:HRS917533 IBJ917533:IBO917533 ILF917533:ILK917533 IVB917533:IVG917533 JEX917533:JFC917533 JOT917533:JOY917533 JYP917533:JYU917533 KIL917533:KIQ917533 KSH917533:KSM917533 LCD917533:LCI917533 LLZ917533:LME917533 LVV917533:LWA917533 MFR917533:MFW917533 MPN917533:MPS917533 MZJ917533:MZO917533 NJF917533:NJK917533 NTB917533:NTG917533 OCX917533:ODC917533 OMT917533:OMY917533 OWP917533:OWU917533 PGL917533:PGQ917533 PQH917533:PQM917533 QAD917533:QAI917533 QJZ917533:QKE917533 QTV917533:QUA917533 RDR917533:RDW917533 RNN917533:RNS917533 RXJ917533:RXO917533 SHF917533:SHK917533 SRB917533:SRG917533 TAX917533:TBC917533 TKT917533:TKY917533 TUP917533:TUU917533 UEL917533:UEQ917533 UOH917533:UOM917533 UYD917533:UYI917533 VHZ917533:VIE917533 VRV917533:VSA917533 WBR917533:WBW917533 WLN917533:WLS917533 WVJ917533:WVO917533 B983069:G983069 IX983069:JC983069 ST983069:SY983069 ACP983069:ACU983069 AML983069:AMQ983069 AWH983069:AWM983069 BGD983069:BGI983069 BPZ983069:BQE983069 BZV983069:CAA983069 CJR983069:CJW983069 CTN983069:CTS983069 DDJ983069:DDO983069 DNF983069:DNK983069 DXB983069:DXG983069 EGX983069:EHC983069 EQT983069:EQY983069 FAP983069:FAU983069 FKL983069:FKQ983069 FUH983069:FUM983069 GED983069:GEI983069 GNZ983069:GOE983069 GXV983069:GYA983069 HHR983069:HHW983069 HRN983069:HRS983069 IBJ983069:IBO983069 ILF983069:ILK983069 IVB983069:IVG983069 JEX983069:JFC983069 JOT983069:JOY983069 JYP983069:JYU983069 KIL983069:KIQ983069 KSH983069:KSM983069 LCD983069:LCI983069 LLZ983069:LME983069 LVV983069:LWA983069 MFR983069:MFW983069 MPN983069:MPS983069 MZJ983069:MZO983069 NJF983069:NJK983069 NTB983069:NTG983069 OCX983069:ODC983069 OMT983069:OMY983069 OWP983069:OWU983069 PGL983069:PGQ983069 PQH983069:PQM983069 QAD983069:QAI983069 QJZ983069:QKE983069 QTV983069:QUA983069 RDR983069:RDW983069 RNN983069:RNS983069 RXJ983069:RXO983069 SHF983069:SHK983069 SRB983069:SRG983069 TAX983069:TBC983069 TKT983069:TKY983069 TUP983069:TUU983069 UEL983069:UEQ983069 UOH983069:UOM983069 UYD983069:UYI983069 VHZ983069:VIE983069 VRV983069:VSA983069 WBR983069:WBW983069 WLN983069:WLS983069 WVJ983069:WVO983069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scale="71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view="pageBreakPreview" topLeftCell="A37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1,1'!D4:J4</f>
        <v>SAN JOSE DE LOS CHORROS</v>
      </c>
      <c r="E4" s="645"/>
      <c r="F4" s="645"/>
      <c r="G4" s="645"/>
      <c r="H4" s="645"/>
      <c r="I4" s="645"/>
      <c r="J4" s="646"/>
      <c r="K4" s="439">
        <f>+'CH 1,1'!K4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1.3</v>
      </c>
      <c r="C6" s="794"/>
      <c r="D6" s="112" t="s">
        <v>5</v>
      </c>
      <c r="E6" s="114"/>
      <c r="F6" s="115" t="str">
        <f>+Resumen!B145</f>
        <v>Demolicion de pozos existentes H= 0,00 A 2,50 M</v>
      </c>
      <c r="G6" s="114"/>
      <c r="H6" s="114"/>
      <c r="I6" s="114"/>
      <c r="J6" s="116"/>
      <c r="K6" s="180" t="str">
        <f>+Resumen!C145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/>
      </c>
      <c r="I11" s="36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si="0"/>
        <v/>
      </c>
      <c r="I12" s="37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2</v>
      </c>
      <c r="J29" s="217">
        <f t="shared" ref="J29:J35" si="4">IF(A29="","",VLOOKUP(A29,EQUIPOS1,3,FALSE))</f>
        <v>2500</v>
      </c>
      <c r="K29" s="129">
        <f>IF(A29="","",I29*J29)</f>
        <v>5000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si="3"/>
        <v>HOR</v>
      </c>
      <c r="I30" s="372">
        <v>1</v>
      </c>
      <c r="J30" s="217">
        <f t="shared" si="4"/>
        <v>71210</v>
      </c>
      <c r="K30" s="129">
        <f t="shared" ref="K30:K35" si="5">IF(A30="","",I30*J30)</f>
        <v>71210</v>
      </c>
    </row>
    <row r="31" spans="1:11">
      <c r="A31" s="690" t="s">
        <v>732</v>
      </c>
      <c r="B31" s="691"/>
      <c r="C31" s="691"/>
      <c r="D31" s="691"/>
      <c r="E31" s="691"/>
      <c r="F31" s="691"/>
      <c r="G31" s="692"/>
      <c r="H31" s="367" t="s">
        <v>86</v>
      </c>
      <c r="I31" s="372">
        <v>1</v>
      </c>
      <c r="J31" s="217">
        <v>60000</v>
      </c>
      <c r="K31" s="129">
        <f t="shared" si="5"/>
        <v>60000</v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136210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136210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67" t="str">
        <f t="shared" ref="H58:H66" si="10">IF(A58="","",VLOOKUP(A58,M.OBRA1,2,FALSE))</f>
        <v>HH</v>
      </c>
      <c r="I58" s="372">
        <v>10</v>
      </c>
      <c r="J58" s="217">
        <f t="shared" ref="J58:J66" si="11">IF(A58="","",VLOOKUP(A58,M.OBRA1,3,FALSE))</f>
        <v>4311</v>
      </c>
      <c r="K58" s="225">
        <f t="shared" ref="K58:K66" si="12">IF(A58="","",I58*J58)</f>
        <v>43110</v>
      </c>
    </row>
    <row r="59" spans="1:11">
      <c r="A59" s="690"/>
      <c r="B59" s="691"/>
      <c r="C59" s="691"/>
      <c r="D59" s="691"/>
      <c r="E59" s="691"/>
      <c r="F59" s="691"/>
      <c r="G59" s="692"/>
      <c r="H59" s="367" t="str">
        <f t="shared" si="10"/>
        <v/>
      </c>
      <c r="I59" s="372"/>
      <c r="J59" s="217" t="str">
        <f t="shared" si="11"/>
        <v/>
      </c>
      <c r="K59" s="225" t="str">
        <f t="shared" si="12"/>
        <v/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64" t="str">
        <f t="shared" si="10"/>
        <v/>
      </c>
      <c r="I66" s="364"/>
      <c r="J66" s="219" t="str">
        <f t="shared" si="11"/>
        <v/>
      </c>
      <c r="K66" s="226" t="str">
        <f t="shared" si="12"/>
        <v/>
      </c>
    </row>
    <row r="67" spans="1:11" ht="13.5" thickBot="1">
      <c r="A67" s="141"/>
      <c r="B67" s="141"/>
      <c r="C67" s="141"/>
      <c r="D67" s="141"/>
      <c r="E67" s="370" t="s">
        <v>29</v>
      </c>
      <c r="F67" s="371"/>
      <c r="G67" s="371"/>
      <c r="H67" s="371"/>
      <c r="I67" s="371"/>
      <c r="J67" s="134"/>
      <c r="K67" s="155">
        <f>SUM(K58:K66)</f>
        <v>43110</v>
      </c>
    </row>
    <row r="68" spans="1:11" ht="13.5" thickBot="1">
      <c r="A68" s="141"/>
      <c r="B68" s="141"/>
      <c r="C68" s="141"/>
      <c r="D68" s="141"/>
      <c r="E68" s="370" t="s">
        <v>30</v>
      </c>
      <c r="F68" s="371"/>
      <c r="G68" s="371"/>
      <c r="H68" s="137"/>
      <c r="I68" s="137"/>
      <c r="J68" s="140"/>
      <c r="K68" s="135">
        <f>MROUND(K67,10)</f>
        <v>43110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179320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SUM([9]CHORROS!$D$49:$D$51)</f>
        <v>0.35</v>
      </c>
      <c r="I71" s="157"/>
      <c r="J71" s="1"/>
      <c r="K71" s="216">
        <f>J70*H71</f>
        <v>62761.999999999993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242082</v>
      </c>
      <c r="K72" s="613"/>
    </row>
    <row r="73" spans="1:1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</sheetData>
  <mergeCells count="67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50:F50"/>
    <mergeCell ref="A51:F51"/>
    <mergeCell ref="A56:G57"/>
    <mergeCell ref="H56:H57"/>
    <mergeCell ref="I56:I57"/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</mergeCells>
  <dataValidations disablePrompts="1" count="4">
    <dataValidation type="list" allowBlank="1" showInputMessage="1" showErrorMessage="1" sqref="A58:G66 IW58:JC66 SS58:SY66 ACO58:ACU66 AMK58:AMQ66 AWG58:AWM66 BGC58:BGI66 BPY58:BQE66 BZU58:CAA66 CJQ58:CJW66 CTM58:CTS66 DDI58:DDO66 DNE58:DNK66 DXA58:DXG66 EGW58:EHC66 EQS58:EQY66 FAO58:FAU66 FKK58:FKQ66 FUG58:FUM66 GEC58:GEI66 GNY58:GOE66 GXU58:GYA66 HHQ58:HHW66 HRM58:HRS66 IBI58:IBO66 ILE58:ILK66 IVA58:IVG66 JEW58:JFC66 JOS58:JOY66 JYO58:JYU66 KIK58:KIQ66 KSG58:KSM66 LCC58:LCI66 LLY58:LME66 LVU58:LWA66 MFQ58:MFW66 MPM58:MPS66 MZI58:MZO66 NJE58:NJK66 NTA58:NTG66 OCW58:ODC66 OMS58:OMY66 OWO58:OWU66 PGK58:PGQ66 PQG58:PQM66 QAC58:QAI66 QJY58:QKE66 QTU58:QUA66 RDQ58:RDW66 RNM58:RNS66 RXI58:RXO66 SHE58:SHK66 SRA58:SRG66 TAW58:TBC66 TKS58:TKY66 TUO58:TUU66 UEK58:UEQ66 UOG58:UOM66 UYC58:UYI66 VHY58:VIE66 VRU58:VSA66 WBQ58:WBW66 WLM58:WLS66 WVI58:WVO66 A65594:G65602 IW65594:JC65602 SS65594:SY65602 ACO65594:ACU65602 AMK65594:AMQ65602 AWG65594:AWM65602 BGC65594:BGI65602 BPY65594:BQE65602 BZU65594:CAA65602 CJQ65594:CJW65602 CTM65594:CTS65602 DDI65594:DDO65602 DNE65594:DNK65602 DXA65594:DXG65602 EGW65594:EHC65602 EQS65594:EQY65602 FAO65594:FAU65602 FKK65594:FKQ65602 FUG65594:FUM65602 GEC65594:GEI65602 GNY65594:GOE65602 GXU65594:GYA65602 HHQ65594:HHW65602 HRM65594:HRS65602 IBI65594:IBO65602 ILE65594:ILK65602 IVA65594:IVG65602 JEW65594:JFC65602 JOS65594:JOY65602 JYO65594:JYU65602 KIK65594:KIQ65602 KSG65594:KSM65602 LCC65594:LCI65602 LLY65594:LME65602 LVU65594:LWA65602 MFQ65594:MFW65602 MPM65594:MPS65602 MZI65594:MZO65602 NJE65594:NJK65602 NTA65594:NTG65602 OCW65594:ODC65602 OMS65594:OMY65602 OWO65594:OWU65602 PGK65594:PGQ65602 PQG65594:PQM65602 QAC65594:QAI65602 QJY65594:QKE65602 QTU65594:QUA65602 RDQ65594:RDW65602 RNM65594:RNS65602 RXI65594:RXO65602 SHE65594:SHK65602 SRA65594:SRG65602 TAW65594:TBC65602 TKS65594:TKY65602 TUO65594:TUU65602 UEK65594:UEQ65602 UOG65594:UOM65602 UYC65594:UYI65602 VHY65594:VIE65602 VRU65594:VSA65602 WBQ65594:WBW65602 WLM65594:WLS65602 WVI65594:WVO65602 A131130:G131138 IW131130:JC131138 SS131130:SY131138 ACO131130:ACU131138 AMK131130:AMQ131138 AWG131130:AWM131138 BGC131130:BGI131138 BPY131130:BQE131138 BZU131130:CAA131138 CJQ131130:CJW131138 CTM131130:CTS131138 DDI131130:DDO131138 DNE131130:DNK131138 DXA131130:DXG131138 EGW131130:EHC131138 EQS131130:EQY131138 FAO131130:FAU131138 FKK131130:FKQ131138 FUG131130:FUM131138 GEC131130:GEI131138 GNY131130:GOE131138 GXU131130:GYA131138 HHQ131130:HHW131138 HRM131130:HRS131138 IBI131130:IBO131138 ILE131130:ILK131138 IVA131130:IVG131138 JEW131130:JFC131138 JOS131130:JOY131138 JYO131130:JYU131138 KIK131130:KIQ131138 KSG131130:KSM131138 LCC131130:LCI131138 LLY131130:LME131138 LVU131130:LWA131138 MFQ131130:MFW131138 MPM131130:MPS131138 MZI131130:MZO131138 NJE131130:NJK131138 NTA131130:NTG131138 OCW131130:ODC131138 OMS131130:OMY131138 OWO131130:OWU131138 PGK131130:PGQ131138 PQG131130:PQM131138 QAC131130:QAI131138 QJY131130:QKE131138 QTU131130:QUA131138 RDQ131130:RDW131138 RNM131130:RNS131138 RXI131130:RXO131138 SHE131130:SHK131138 SRA131130:SRG131138 TAW131130:TBC131138 TKS131130:TKY131138 TUO131130:TUU131138 UEK131130:UEQ131138 UOG131130:UOM131138 UYC131130:UYI131138 VHY131130:VIE131138 VRU131130:VSA131138 WBQ131130:WBW131138 WLM131130:WLS131138 WVI131130:WVO131138 A196666:G196674 IW196666:JC196674 SS196666:SY196674 ACO196666:ACU196674 AMK196666:AMQ196674 AWG196666:AWM196674 BGC196666:BGI196674 BPY196666:BQE196674 BZU196666:CAA196674 CJQ196666:CJW196674 CTM196666:CTS196674 DDI196666:DDO196674 DNE196666:DNK196674 DXA196666:DXG196674 EGW196666:EHC196674 EQS196666:EQY196674 FAO196666:FAU196674 FKK196666:FKQ196674 FUG196666:FUM196674 GEC196666:GEI196674 GNY196666:GOE196674 GXU196666:GYA196674 HHQ196666:HHW196674 HRM196666:HRS196674 IBI196666:IBO196674 ILE196666:ILK196674 IVA196666:IVG196674 JEW196666:JFC196674 JOS196666:JOY196674 JYO196666:JYU196674 KIK196666:KIQ196674 KSG196666:KSM196674 LCC196666:LCI196674 LLY196666:LME196674 LVU196666:LWA196674 MFQ196666:MFW196674 MPM196666:MPS196674 MZI196666:MZO196674 NJE196666:NJK196674 NTA196666:NTG196674 OCW196666:ODC196674 OMS196666:OMY196674 OWO196666:OWU196674 PGK196666:PGQ196674 PQG196666:PQM196674 QAC196666:QAI196674 QJY196666:QKE196674 QTU196666:QUA196674 RDQ196666:RDW196674 RNM196666:RNS196674 RXI196666:RXO196674 SHE196666:SHK196674 SRA196666:SRG196674 TAW196666:TBC196674 TKS196666:TKY196674 TUO196666:TUU196674 UEK196666:UEQ196674 UOG196666:UOM196674 UYC196666:UYI196674 VHY196666:VIE196674 VRU196666:VSA196674 WBQ196666:WBW196674 WLM196666:WLS196674 WVI196666:WVO196674 A262202:G262210 IW262202:JC262210 SS262202:SY262210 ACO262202:ACU262210 AMK262202:AMQ262210 AWG262202:AWM262210 BGC262202:BGI262210 BPY262202:BQE262210 BZU262202:CAA262210 CJQ262202:CJW262210 CTM262202:CTS262210 DDI262202:DDO262210 DNE262202:DNK262210 DXA262202:DXG262210 EGW262202:EHC262210 EQS262202:EQY262210 FAO262202:FAU262210 FKK262202:FKQ262210 FUG262202:FUM262210 GEC262202:GEI262210 GNY262202:GOE262210 GXU262202:GYA262210 HHQ262202:HHW262210 HRM262202:HRS262210 IBI262202:IBO262210 ILE262202:ILK262210 IVA262202:IVG262210 JEW262202:JFC262210 JOS262202:JOY262210 JYO262202:JYU262210 KIK262202:KIQ262210 KSG262202:KSM262210 LCC262202:LCI262210 LLY262202:LME262210 LVU262202:LWA262210 MFQ262202:MFW262210 MPM262202:MPS262210 MZI262202:MZO262210 NJE262202:NJK262210 NTA262202:NTG262210 OCW262202:ODC262210 OMS262202:OMY262210 OWO262202:OWU262210 PGK262202:PGQ262210 PQG262202:PQM262210 QAC262202:QAI262210 QJY262202:QKE262210 QTU262202:QUA262210 RDQ262202:RDW262210 RNM262202:RNS262210 RXI262202:RXO262210 SHE262202:SHK262210 SRA262202:SRG262210 TAW262202:TBC262210 TKS262202:TKY262210 TUO262202:TUU262210 UEK262202:UEQ262210 UOG262202:UOM262210 UYC262202:UYI262210 VHY262202:VIE262210 VRU262202:VSA262210 WBQ262202:WBW262210 WLM262202:WLS262210 WVI262202:WVO262210 A327738:G327746 IW327738:JC327746 SS327738:SY327746 ACO327738:ACU327746 AMK327738:AMQ327746 AWG327738:AWM327746 BGC327738:BGI327746 BPY327738:BQE327746 BZU327738:CAA327746 CJQ327738:CJW327746 CTM327738:CTS327746 DDI327738:DDO327746 DNE327738:DNK327746 DXA327738:DXG327746 EGW327738:EHC327746 EQS327738:EQY327746 FAO327738:FAU327746 FKK327738:FKQ327746 FUG327738:FUM327746 GEC327738:GEI327746 GNY327738:GOE327746 GXU327738:GYA327746 HHQ327738:HHW327746 HRM327738:HRS327746 IBI327738:IBO327746 ILE327738:ILK327746 IVA327738:IVG327746 JEW327738:JFC327746 JOS327738:JOY327746 JYO327738:JYU327746 KIK327738:KIQ327746 KSG327738:KSM327746 LCC327738:LCI327746 LLY327738:LME327746 LVU327738:LWA327746 MFQ327738:MFW327746 MPM327738:MPS327746 MZI327738:MZO327746 NJE327738:NJK327746 NTA327738:NTG327746 OCW327738:ODC327746 OMS327738:OMY327746 OWO327738:OWU327746 PGK327738:PGQ327746 PQG327738:PQM327746 QAC327738:QAI327746 QJY327738:QKE327746 QTU327738:QUA327746 RDQ327738:RDW327746 RNM327738:RNS327746 RXI327738:RXO327746 SHE327738:SHK327746 SRA327738:SRG327746 TAW327738:TBC327746 TKS327738:TKY327746 TUO327738:TUU327746 UEK327738:UEQ327746 UOG327738:UOM327746 UYC327738:UYI327746 VHY327738:VIE327746 VRU327738:VSA327746 WBQ327738:WBW327746 WLM327738:WLS327746 WVI327738:WVO327746 A393274:G393282 IW393274:JC393282 SS393274:SY393282 ACO393274:ACU393282 AMK393274:AMQ393282 AWG393274:AWM393282 BGC393274:BGI393282 BPY393274:BQE393282 BZU393274:CAA393282 CJQ393274:CJW393282 CTM393274:CTS393282 DDI393274:DDO393282 DNE393274:DNK393282 DXA393274:DXG393282 EGW393274:EHC393282 EQS393274:EQY393282 FAO393274:FAU393282 FKK393274:FKQ393282 FUG393274:FUM393282 GEC393274:GEI393282 GNY393274:GOE393282 GXU393274:GYA393282 HHQ393274:HHW393282 HRM393274:HRS393282 IBI393274:IBO393282 ILE393274:ILK393282 IVA393274:IVG393282 JEW393274:JFC393282 JOS393274:JOY393282 JYO393274:JYU393282 KIK393274:KIQ393282 KSG393274:KSM393282 LCC393274:LCI393282 LLY393274:LME393282 LVU393274:LWA393282 MFQ393274:MFW393282 MPM393274:MPS393282 MZI393274:MZO393282 NJE393274:NJK393282 NTA393274:NTG393282 OCW393274:ODC393282 OMS393274:OMY393282 OWO393274:OWU393282 PGK393274:PGQ393282 PQG393274:PQM393282 QAC393274:QAI393282 QJY393274:QKE393282 QTU393274:QUA393282 RDQ393274:RDW393282 RNM393274:RNS393282 RXI393274:RXO393282 SHE393274:SHK393282 SRA393274:SRG393282 TAW393274:TBC393282 TKS393274:TKY393282 TUO393274:TUU393282 UEK393274:UEQ393282 UOG393274:UOM393282 UYC393274:UYI393282 VHY393274:VIE393282 VRU393274:VSA393282 WBQ393274:WBW393282 WLM393274:WLS393282 WVI393274:WVO393282 A458810:G458818 IW458810:JC458818 SS458810:SY458818 ACO458810:ACU458818 AMK458810:AMQ458818 AWG458810:AWM458818 BGC458810:BGI458818 BPY458810:BQE458818 BZU458810:CAA458818 CJQ458810:CJW458818 CTM458810:CTS458818 DDI458810:DDO458818 DNE458810:DNK458818 DXA458810:DXG458818 EGW458810:EHC458818 EQS458810:EQY458818 FAO458810:FAU458818 FKK458810:FKQ458818 FUG458810:FUM458818 GEC458810:GEI458818 GNY458810:GOE458818 GXU458810:GYA458818 HHQ458810:HHW458818 HRM458810:HRS458818 IBI458810:IBO458818 ILE458810:ILK458818 IVA458810:IVG458818 JEW458810:JFC458818 JOS458810:JOY458818 JYO458810:JYU458818 KIK458810:KIQ458818 KSG458810:KSM458818 LCC458810:LCI458818 LLY458810:LME458818 LVU458810:LWA458818 MFQ458810:MFW458818 MPM458810:MPS458818 MZI458810:MZO458818 NJE458810:NJK458818 NTA458810:NTG458818 OCW458810:ODC458818 OMS458810:OMY458818 OWO458810:OWU458818 PGK458810:PGQ458818 PQG458810:PQM458818 QAC458810:QAI458818 QJY458810:QKE458818 QTU458810:QUA458818 RDQ458810:RDW458818 RNM458810:RNS458818 RXI458810:RXO458818 SHE458810:SHK458818 SRA458810:SRG458818 TAW458810:TBC458818 TKS458810:TKY458818 TUO458810:TUU458818 UEK458810:UEQ458818 UOG458810:UOM458818 UYC458810:UYI458818 VHY458810:VIE458818 VRU458810:VSA458818 WBQ458810:WBW458818 WLM458810:WLS458818 WVI458810:WVO458818 A524346:G524354 IW524346:JC524354 SS524346:SY524354 ACO524346:ACU524354 AMK524346:AMQ524354 AWG524346:AWM524354 BGC524346:BGI524354 BPY524346:BQE524354 BZU524346:CAA524354 CJQ524346:CJW524354 CTM524346:CTS524354 DDI524346:DDO524354 DNE524346:DNK524354 DXA524346:DXG524354 EGW524346:EHC524354 EQS524346:EQY524354 FAO524346:FAU524354 FKK524346:FKQ524354 FUG524346:FUM524354 GEC524346:GEI524354 GNY524346:GOE524354 GXU524346:GYA524354 HHQ524346:HHW524354 HRM524346:HRS524354 IBI524346:IBO524354 ILE524346:ILK524354 IVA524346:IVG524354 JEW524346:JFC524354 JOS524346:JOY524354 JYO524346:JYU524354 KIK524346:KIQ524354 KSG524346:KSM524354 LCC524346:LCI524354 LLY524346:LME524354 LVU524346:LWA524354 MFQ524346:MFW524354 MPM524346:MPS524354 MZI524346:MZO524354 NJE524346:NJK524354 NTA524346:NTG524354 OCW524346:ODC524354 OMS524346:OMY524354 OWO524346:OWU524354 PGK524346:PGQ524354 PQG524346:PQM524354 QAC524346:QAI524354 QJY524346:QKE524354 QTU524346:QUA524354 RDQ524346:RDW524354 RNM524346:RNS524354 RXI524346:RXO524354 SHE524346:SHK524354 SRA524346:SRG524354 TAW524346:TBC524354 TKS524346:TKY524354 TUO524346:TUU524354 UEK524346:UEQ524354 UOG524346:UOM524354 UYC524346:UYI524354 VHY524346:VIE524354 VRU524346:VSA524354 WBQ524346:WBW524354 WLM524346:WLS524354 WVI524346:WVO524354 A589882:G589890 IW589882:JC589890 SS589882:SY589890 ACO589882:ACU589890 AMK589882:AMQ589890 AWG589882:AWM589890 BGC589882:BGI589890 BPY589882:BQE589890 BZU589882:CAA589890 CJQ589882:CJW589890 CTM589882:CTS589890 DDI589882:DDO589890 DNE589882:DNK589890 DXA589882:DXG589890 EGW589882:EHC589890 EQS589882:EQY589890 FAO589882:FAU589890 FKK589882:FKQ589890 FUG589882:FUM589890 GEC589882:GEI589890 GNY589882:GOE589890 GXU589882:GYA589890 HHQ589882:HHW589890 HRM589882:HRS589890 IBI589882:IBO589890 ILE589882:ILK589890 IVA589882:IVG589890 JEW589882:JFC589890 JOS589882:JOY589890 JYO589882:JYU589890 KIK589882:KIQ589890 KSG589882:KSM589890 LCC589882:LCI589890 LLY589882:LME589890 LVU589882:LWA589890 MFQ589882:MFW589890 MPM589882:MPS589890 MZI589882:MZO589890 NJE589882:NJK589890 NTA589882:NTG589890 OCW589882:ODC589890 OMS589882:OMY589890 OWO589882:OWU589890 PGK589882:PGQ589890 PQG589882:PQM589890 QAC589882:QAI589890 QJY589882:QKE589890 QTU589882:QUA589890 RDQ589882:RDW589890 RNM589882:RNS589890 RXI589882:RXO589890 SHE589882:SHK589890 SRA589882:SRG589890 TAW589882:TBC589890 TKS589882:TKY589890 TUO589882:TUU589890 UEK589882:UEQ589890 UOG589882:UOM589890 UYC589882:UYI589890 VHY589882:VIE589890 VRU589882:VSA589890 WBQ589882:WBW589890 WLM589882:WLS589890 WVI589882:WVO589890 A655418:G655426 IW655418:JC655426 SS655418:SY655426 ACO655418:ACU655426 AMK655418:AMQ655426 AWG655418:AWM655426 BGC655418:BGI655426 BPY655418:BQE655426 BZU655418:CAA655426 CJQ655418:CJW655426 CTM655418:CTS655426 DDI655418:DDO655426 DNE655418:DNK655426 DXA655418:DXG655426 EGW655418:EHC655426 EQS655418:EQY655426 FAO655418:FAU655426 FKK655418:FKQ655426 FUG655418:FUM655426 GEC655418:GEI655426 GNY655418:GOE655426 GXU655418:GYA655426 HHQ655418:HHW655426 HRM655418:HRS655426 IBI655418:IBO655426 ILE655418:ILK655426 IVA655418:IVG655426 JEW655418:JFC655426 JOS655418:JOY655426 JYO655418:JYU655426 KIK655418:KIQ655426 KSG655418:KSM655426 LCC655418:LCI655426 LLY655418:LME655426 LVU655418:LWA655426 MFQ655418:MFW655426 MPM655418:MPS655426 MZI655418:MZO655426 NJE655418:NJK655426 NTA655418:NTG655426 OCW655418:ODC655426 OMS655418:OMY655426 OWO655418:OWU655426 PGK655418:PGQ655426 PQG655418:PQM655426 QAC655418:QAI655426 QJY655418:QKE655426 QTU655418:QUA655426 RDQ655418:RDW655426 RNM655418:RNS655426 RXI655418:RXO655426 SHE655418:SHK655426 SRA655418:SRG655426 TAW655418:TBC655426 TKS655418:TKY655426 TUO655418:TUU655426 UEK655418:UEQ655426 UOG655418:UOM655426 UYC655418:UYI655426 VHY655418:VIE655426 VRU655418:VSA655426 WBQ655418:WBW655426 WLM655418:WLS655426 WVI655418:WVO655426 A720954:G720962 IW720954:JC720962 SS720954:SY720962 ACO720954:ACU720962 AMK720954:AMQ720962 AWG720954:AWM720962 BGC720954:BGI720962 BPY720954:BQE720962 BZU720954:CAA720962 CJQ720954:CJW720962 CTM720954:CTS720962 DDI720954:DDO720962 DNE720954:DNK720962 DXA720954:DXG720962 EGW720954:EHC720962 EQS720954:EQY720962 FAO720954:FAU720962 FKK720954:FKQ720962 FUG720954:FUM720962 GEC720954:GEI720962 GNY720954:GOE720962 GXU720954:GYA720962 HHQ720954:HHW720962 HRM720954:HRS720962 IBI720954:IBO720962 ILE720954:ILK720962 IVA720954:IVG720962 JEW720954:JFC720962 JOS720954:JOY720962 JYO720954:JYU720962 KIK720954:KIQ720962 KSG720954:KSM720962 LCC720954:LCI720962 LLY720954:LME720962 LVU720954:LWA720962 MFQ720954:MFW720962 MPM720954:MPS720962 MZI720954:MZO720962 NJE720954:NJK720962 NTA720954:NTG720962 OCW720954:ODC720962 OMS720954:OMY720962 OWO720954:OWU720962 PGK720954:PGQ720962 PQG720954:PQM720962 QAC720954:QAI720962 QJY720954:QKE720962 QTU720954:QUA720962 RDQ720954:RDW720962 RNM720954:RNS720962 RXI720954:RXO720962 SHE720954:SHK720962 SRA720954:SRG720962 TAW720954:TBC720962 TKS720954:TKY720962 TUO720954:TUU720962 UEK720954:UEQ720962 UOG720954:UOM720962 UYC720954:UYI720962 VHY720954:VIE720962 VRU720954:VSA720962 WBQ720954:WBW720962 WLM720954:WLS720962 WVI720954:WVO720962 A786490:G786498 IW786490:JC786498 SS786490:SY786498 ACO786490:ACU786498 AMK786490:AMQ786498 AWG786490:AWM786498 BGC786490:BGI786498 BPY786490:BQE786498 BZU786490:CAA786498 CJQ786490:CJW786498 CTM786490:CTS786498 DDI786490:DDO786498 DNE786490:DNK786498 DXA786490:DXG786498 EGW786490:EHC786498 EQS786490:EQY786498 FAO786490:FAU786498 FKK786490:FKQ786498 FUG786490:FUM786498 GEC786490:GEI786498 GNY786490:GOE786498 GXU786490:GYA786498 HHQ786490:HHW786498 HRM786490:HRS786498 IBI786490:IBO786498 ILE786490:ILK786498 IVA786490:IVG786498 JEW786490:JFC786498 JOS786490:JOY786498 JYO786490:JYU786498 KIK786490:KIQ786498 KSG786490:KSM786498 LCC786490:LCI786498 LLY786490:LME786498 LVU786490:LWA786498 MFQ786490:MFW786498 MPM786490:MPS786498 MZI786490:MZO786498 NJE786490:NJK786498 NTA786490:NTG786498 OCW786490:ODC786498 OMS786490:OMY786498 OWO786490:OWU786498 PGK786490:PGQ786498 PQG786490:PQM786498 QAC786490:QAI786498 QJY786490:QKE786498 QTU786490:QUA786498 RDQ786490:RDW786498 RNM786490:RNS786498 RXI786490:RXO786498 SHE786490:SHK786498 SRA786490:SRG786498 TAW786490:TBC786498 TKS786490:TKY786498 TUO786490:TUU786498 UEK786490:UEQ786498 UOG786490:UOM786498 UYC786490:UYI786498 VHY786490:VIE786498 VRU786490:VSA786498 WBQ786490:WBW786498 WLM786490:WLS786498 WVI786490:WVO786498 A852026:G852034 IW852026:JC852034 SS852026:SY852034 ACO852026:ACU852034 AMK852026:AMQ852034 AWG852026:AWM852034 BGC852026:BGI852034 BPY852026:BQE852034 BZU852026:CAA852034 CJQ852026:CJW852034 CTM852026:CTS852034 DDI852026:DDO852034 DNE852026:DNK852034 DXA852026:DXG852034 EGW852026:EHC852034 EQS852026:EQY852034 FAO852026:FAU852034 FKK852026:FKQ852034 FUG852026:FUM852034 GEC852026:GEI852034 GNY852026:GOE852034 GXU852026:GYA852034 HHQ852026:HHW852034 HRM852026:HRS852034 IBI852026:IBO852034 ILE852026:ILK852034 IVA852026:IVG852034 JEW852026:JFC852034 JOS852026:JOY852034 JYO852026:JYU852034 KIK852026:KIQ852034 KSG852026:KSM852034 LCC852026:LCI852034 LLY852026:LME852034 LVU852026:LWA852034 MFQ852026:MFW852034 MPM852026:MPS852034 MZI852026:MZO852034 NJE852026:NJK852034 NTA852026:NTG852034 OCW852026:ODC852034 OMS852026:OMY852034 OWO852026:OWU852034 PGK852026:PGQ852034 PQG852026:PQM852034 QAC852026:QAI852034 QJY852026:QKE852034 QTU852026:QUA852034 RDQ852026:RDW852034 RNM852026:RNS852034 RXI852026:RXO852034 SHE852026:SHK852034 SRA852026:SRG852034 TAW852026:TBC852034 TKS852026:TKY852034 TUO852026:TUU852034 UEK852026:UEQ852034 UOG852026:UOM852034 UYC852026:UYI852034 VHY852026:VIE852034 VRU852026:VSA852034 WBQ852026:WBW852034 WLM852026:WLS852034 WVI852026:WVO852034 A917562:G917570 IW917562:JC917570 SS917562:SY917570 ACO917562:ACU917570 AMK917562:AMQ917570 AWG917562:AWM917570 BGC917562:BGI917570 BPY917562:BQE917570 BZU917562:CAA917570 CJQ917562:CJW917570 CTM917562:CTS917570 DDI917562:DDO917570 DNE917562:DNK917570 DXA917562:DXG917570 EGW917562:EHC917570 EQS917562:EQY917570 FAO917562:FAU917570 FKK917562:FKQ917570 FUG917562:FUM917570 GEC917562:GEI917570 GNY917562:GOE917570 GXU917562:GYA917570 HHQ917562:HHW917570 HRM917562:HRS917570 IBI917562:IBO917570 ILE917562:ILK917570 IVA917562:IVG917570 JEW917562:JFC917570 JOS917562:JOY917570 JYO917562:JYU917570 KIK917562:KIQ917570 KSG917562:KSM917570 LCC917562:LCI917570 LLY917562:LME917570 LVU917562:LWA917570 MFQ917562:MFW917570 MPM917562:MPS917570 MZI917562:MZO917570 NJE917562:NJK917570 NTA917562:NTG917570 OCW917562:ODC917570 OMS917562:OMY917570 OWO917562:OWU917570 PGK917562:PGQ917570 PQG917562:PQM917570 QAC917562:QAI917570 QJY917562:QKE917570 QTU917562:QUA917570 RDQ917562:RDW917570 RNM917562:RNS917570 RXI917562:RXO917570 SHE917562:SHK917570 SRA917562:SRG917570 TAW917562:TBC917570 TKS917562:TKY917570 TUO917562:TUU917570 UEK917562:UEQ917570 UOG917562:UOM917570 UYC917562:UYI917570 VHY917562:VIE917570 VRU917562:VSA917570 WBQ917562:WBW917570 WLM917562:WLS917570 WVI917562:WVO917570 A983098:G983106 IW983098:JC983106 SS983098:SY983106 ACO983098:ACU983106 AMK983098:AMQ983106 AWG983098:AWM983106 BGC983098:BGI983106 BPY983098:BQE983106 BZU983098:CAA983106 CJQ983098:CJW983106 CTM983098:CTS983106 DDI983098:DDO983106 DNE983098:DNK983106 DXA983098:DXG983106 EGW983098:EHC983106 EQS983098:EQY983106 FAO983098:FAU983106 FKK983098:FKQ983106 FUG983098:FUM983106 GEC983098:GEI983106 GNY983098:GOE983106 GXU983098:GYA983106 HHQ983098:HHW983106 HRM983098:HRS983106 IBI983098:IBO983106 ILE983098:ILK983106 IVA983098:IVG983106 JEW983098:JFC983106 JOS983098:JOY983106 JYO983098:JYU983106 KIK983098:KIQ983106 KSG983098:KSM983106 LCC983098:LCI983106 LLY983098:LME983106 LVU983098:LWA983106 MFQ983098:MFW983106 MPM983098:MPS983106 MZI983098:MZO983106 NJE983098:NJK983106 NTA983098:NTG983106 OCW983098:ODC983106 OMS983098:OMY983106 OWO983098:OWU983106 PGK983098:PGQ983106 PQG983098:PQM983106 QAC983098:QAI983106 QJY983098:QKE983106 QTU983098:QUA983106 RDQ983098:RDW983106 RNM983098:RNS983106 RXI983098:RXO983106 SHE983098:SHK983106 SRA983098:SRG983106 TAW983098:TBC983106 TKS983098:TKY983106 TUO983098:TUU983106 UEK983098:UEQ983106 UOG983098:UOM983106 UYC983098:UYI983106 VHY983098:VIE983106 VRU983098:VSA983106 WBQ983098:WBW983106 WLM983098:WLS983106 WVI983098:WVO983106">
      <formula1>M.OBRA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</dataValidations>
  <pageMargins left="0.7" right="0.7" top="0.75" bottom="0.75" header="0.3" footer="0.3"/>
  <pageSetup scale="71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view="pageBreakPreview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0.5" customHeight="1" thickBot="1">
      <c r="A4" s="710"/>
      <c r="B4" s="711"/>
      <c r="C4" s="712"/>
      <c r="D4" s="644" t="str">
        <f>+'CH 1,1'!D4:J4</f>
        <v>SAN JOSE DE LOS CHORROS</v>
      </c>
      <c r="E4" s="645"/>
      <c r="F4" s="645"/>
      <c r="G4" s="645"/>
      <c r="H4" s="645"/>
      <c r="I4" s="645"/>
      <c r="J4" s="646"/>
      <c r="K4" s="439">
        <f>+'CH 1,1'!K4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1.4</v>
      </c>
      <c r="C6" s="794"/>
      <c r="D6" s="112" t="s">
        <v>5</v>
      </c>
      <c r="E6" s="114"/>
      <c r="F6" s="115" t="str">
        <f>+Resumen!B146</f>
        <v>Demolicion de pozos existentes H= 2,51 A 5,0 M</v>
      </c>
      <c r="G6" s="114"/>
      <c r="H6" s="114"/>
      <c r="I6" s="114"/>
      <c r="J6" s="116"/>
      <c r="K6" s="180" t="str">
        <f>+Resumen!C146</f>
        <v>und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 t="shared" ref="H11:H20" si="0">IF(A11="","",VLOOKUP(A11,MATERIALES1,2,FALSE))</f>
        <v/>
      </c>
      <c r="I11" s="363"/>
      <c r="J11" s="217" t="str">
        <f t="shared" ref="J11:J20" si="1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si="0"/>
        <v/>
      </c>
      <c r="I12" s="372"/>
      <c r="J12" s="218" t="str">
        <f t="shared" si="1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0"/>
        <v/>
      </c>
      <c r="I13" s="372"/>
      <c r="J13" s="218" t="str">
        <f t="shared" si="1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2</v>
      </c>
      <c r="J29" s="217">
        <f t="shared" ref="J29:J35" si="4">IF(A29="","",VLOOKUP(A29,EQUIPOS1,3,FALSE))</f>
        <v>2500</v>
      </c>
      <c r="K29" s="129">
        <f>IF(A29="","",I29*J29)</f>
        <v>5000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si="3"/>
        <v>HOR</v>
      </c>
      <c r="I30" s="372">
        <v>1.5</v>
      </c>
      <c r="J30" s="217">
        <f t="shared" si="4"/>
        <v>71210</v>
      </c>
      <c r="K30" s="129">
        <f t="shared" ref="K30:K35" si="5">IF(A30="","",I30*J30)</f>
        <v>106815</v>
      </c>
    </row>
    <row r="31" spans="1:11">
      <c r="A31" s="690" t="s">
        <v>732</v>
      </c>
      <c r="B31" s="691"/>
      <c r="C31" s="691"/>
      <c r="D31" s="691"/>
      <c r="E31" s="691"/>
      <c r="F31" s="691"/>
      <c r="G31" s="692"/>
      <c r="H31" s="367" t="s">
        <v>86</v>
      </c>
      <c r="I31" s="372">
        <v>1.5</v>
      </c>
      <c r="J31" s="217">
        <v>60000</v>
      </c>
      <c r="K31" s="129">
        <f t="shared" si="5"/>
        <v>90000</v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201815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201820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90" t="s">
        <v>180</v>
      </c>
      <c r="B58" s="691"/>
      <c r="C58" s="691"/>
      <c r="D58" s="691"/>
      <c r="E58" s="691"/>
      <c r="F58" s="691"/>
      <c r="G58" s="692"/>
      <c r="H58" s="367" t="str">
        <f t="shared" ref="H58:H66" si="10">IF(A58="","",VLOOKUP(A58,M.OBRA1,2,FALSE))</f>
        <v>HH</v>
      </c>
      <c r="I58" s="372">
        <v>12</v>
      </c>
      <c r="J58" s="217">
        <f t="shared" ref="J58:J66" si="11">IF(A58="","",VLOOKUP(A58,M.OBRA1,3,FALSE))</f>
        <v>4311</v>
      </c>
      <c r="K58" s="225">
        <f t="shared" ref="K58:K66" si="12">IF(A58="","",I58*J58)</f>
        <v>51732</v>
      </c>
    </row>
    <row r="59" spans="1:11">
      <c r="A59" s="690"/>
      <c r="B59" s="691"/>
      <c r="C59" s="691"/>
      <c r="D59" s="691"/>
      <c r="E59" s="691"/>
      <c r="F59" s="691"/>
      <c r="G59" s="692"/>
      <c r="H59" s="367" t="str">
        <f t="shared" si="10"/>
        <v/>
      </c>
      <c r="I59" s="372"/>
      <c r="J59" s="217" t="str">
        <f t="shared" si="11"/>
        <v/>
      </c>
      <c r="K59" s="225" t="str">
        <f t="shared" si="12"/>
        <v/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 ht="13.5" thickBot="1">
      <c r="A66" s="693"/>
      <c r="B66" s="694"/>
      <c r="C66" s="694"/>
      <c r="D66" s="694"/>
      <c r="E66" s="694"/>
      <c r="F66" s="694"/>
      <c r="G66" s="695"/>
      <c r="H66" s="364" t="str">
        <f t="shared" si="10"/>
        <v/>
      </c>
      <c r="I66" s="364"/>
      <c r="J66" s="219" t="str">
        <f t="shared" si="11"/>
        <v/>
      </c>
      <c r="K66" s="226" t="str">
        <f t="shared" si="12"/>
        <v/>
      </c>
    </row>
    <row r="67" spans="1:11" ht="13.5" thickBot="1">
      <c r="A67" s="141"/>
      <c r="B67" s="141"/>
      <c r="C67" s="141"/>
      <c r="D67" s="141"/>
      <c r="E67" s="370" t="s">
        <v>29</v>
      </c>
      <c r="F67" s="371"/>
      <c r="G67" s="371"/>
      <c r="H67" s="371"/>
      <c r="I67" s="371"/>
      <c r="J67" s="134"/>
      <c r="K67" s="155">
        <f>SUM(K58:K66)</f>
        <v>51732</v>
      </c>
    </row>
    <row r="68" spans="1:11" ht="13.5" thickBot="1">
      <c r="A68" s="141"/>
      <c r="B68" s="141"/>
      <c r="C68" s="141"/>
      <c r="D68" s="141"/>
      <c r="E68" s="370" t="s">
        <v>30</v>
      </c>
      <c r="F68" s="371"/>
      <c r="G68" s="371"/>
      <c r="H68" s="137"/>
      <c r="I68" s="137"/>
      <c r="J68" s="140"/>
      <c r="K68" s="135">
        <f>MROUND(K67,10)</f>
        <v>51730</v>
      </c>
    </row>
    <row r="69" spans="1:11" ht="13.5" thickBot="1">
      <c r="A69" s="141"/>
      <c r="B69" s="141"/>
      <c r="C69" s="141"/>
      <c r="D69" s="141"/>
      <c r="E69" s="141"/>
      <c r="F69" s="141"/>
      <c r="G69" s="141"/>
      <c r="H69" s="141"/>
      <c r="I69" s="141"/>
      <c r="J69" s="139"/>
      <c r="K69" s="156"/>
    </row>
    <row r="70" spans="1:11" ht="13.5" thickBot="1">
      <c r="A70" s="141"/>
      <c r="B70" s="141"/>
      <c r="C70" s="141"/>
      <c r="D70" s="141"/>
      <c r="E70" s="112" t="s">
        <v>31</v>
      </c>
      <c r="F70" s="157"/>
      <c r="G70" s="157"/>
      <c r="H70" s="157"/>
      <c r="I70" s="162"/>
      <c r="J70" s="612">
        <f>K24+K37+K53+K68</f>
        <v>253550</v>
      </c>
      <c r="K70" s="613"/>
    </row>
    <row r="71" spans="1:11" ht="13.5" thickBot="1">
      <c r="A71" s="141"/>
      <c r="B71" s="141"/>
      <c r="C71" s="141"/>
      <c r="D71" s="141"/>
      <c r="E71" s="112" t="s">
        <v>32</v>
      </c>
      <c r="F71" s="157"/>
      <c r="G71" s="157"/>
      <c r="H71" s="273">
        <f>SUM([9]CHORROS!$D$49:$D$51)</f>
        <v>0.35</v>
      </c>
      <c r="I71" s="157"/>
      <c r="J71" s="1"/>
      <c r="K71" s="216">
        <f>J70*H71</f>
        <v>88742.5</v>
      </c>
    </row>
    <row r="72" spans="1:11" ht="13.5" thickBot="1">
      <c r="A72" s="159"/>
      <c r="B72" s="159"/>
      <c r="C72" s="159"/>
      <c r="D72" s="159"/>
      <c r="E72" s="160" t="s">
        <v>33</v>
      </c>
      <c r="F72" s="161"/>
      <c r="G72" s="161"/>
      <c r="H72" s="161"/>
      <c r="I72" s="161"/>
      <c r="J72" s="612">
        <f>K71+J70</f>
        <v>342292.5</v>
      </c>
      <c r="K72" s="613"/>
    </row>
    <row r="73" spans="1:1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</sheetData>
  <mergeCells count="67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50:F50"/>
    <mergeCell ref="A51:F51"/>
    <mergeCell ref="A56:G57"/>
    <mergeCell ref="H56:H57"/>
    <mergeCell ref="I56:I57"/>
    <mergeCell ref="J72:K72"/>
    <mergeCell ref="K56:K57"/>
    <mergeCell ref="A58:G58"/>
    <mergeCell ref="A59:G59"/>
    <mergeCell ref="A60:G60"/>
    <mergeCell ref="A61:G61"/>
    <mergeCell ref="A62:G62"/>
    <mergeCell ref="J56:J57"/>
    <mergeCell ref="A63:G63"/>
    <mergeCell ref="A64:G64"/>
    <mergeCell ref="A65:G65"/>
    <mergeCell ref="A66:G66"/>
    <mergeCell ref="J70:K70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6 IW58:JC66 SS58:SY66 ACO58:ACU66 AMK58:AMQ66 AWG58:AWM66 BGC58:BGI66 BPY58:BQE66 BZU58:CAA66 CJQ58:CJW66 CTM58:CTS66 DDI58:DDO66 DNE58:DNK66 DXA58:DXG66 EGW58:EHC66 EQS58:EQY66 FAO58:FAU66 FKK58:FKQ66 FUG58:FUM66 GEC58:GEI66 GNY58:GOE66 GXU58:GYA66 HHQ58:HHW66 HRM58:HRS66 IBI58:IBO66 ILE58:ILK66 IVA58:IVG66 JEW58:JFC66 JOS58:JOY66 JYO58:JYU66 KIK58:KIQ66 KSG58:KSM66 LCC58:LCI66 LLY58:LME66 LVU58:LWA66 MFQ58:MFW66 MPM58:MPS66 MZI58:MZO66 NJE58:NJK66 NTA58:NTG66 OCW58:ODC66 OMS58:OMY66 OWO58:OWU66 PGK58:PGQ66 PQG58:PQM66 QAC58:QAI66 QJY58:QKE66 QTU58:QUA66 RDQ58:RDW66 RNM58:RNS66 RXI58:RXO66 SHE58:SHK66 SRA58:SRG66 TAW58:TBC66 TKS58:TKY66 TUO58:TUU66 UEK58:UEQ66 UOG58:UOM66 UYC58:UYI66 VHY58:VIE66 VRU58:VSA66 WBQ58:WBW66 WLM58:WLS66 WVI58:WVO66 A65594:G65602 IW65594:JC65602 SS65594:SY65602 ACO65594:ACU65602 AMK65594:AMQ65602 AWG65594:AWM65602 BGC65594:BGI65602 BPY65594:BQE65602 BZU65594:CAA65602 CJQ65594:CJW65602 CTM65594:CTS65602 DDI65594:DDO65602 DNE65594:DNK65602 DXA65594:DXG65602 EGW65594:EHC65602 EQS65594:EQY65602 FAO65594:FAU65602 FKK65594:FKQ65602 FUG65594:FUM65602 GEC65594:GEI65602 GNY65594:GOE65602 GXU65594:GYA65602 HHQ65594:HHW65602 HRM65594:HRS65602 IBI65594:IBO65602 ILE65594:ILK65602 IVA65594:IVG65602 JEW65594:JFC65602 JOS65594:JOY65602 JYO65594:JYU65602 KIK65594:KIQ65602 KSG65594:KSM65602 LCC65594:LCI65602 LLY65594:LME65602 LVU65594:LWA65602 MFQ65594:MFW65602 MPM65594:MPS65602 MZI65594:MZO65602 NJE65594:NJK65602 NTA65594:NTG65602 OCW65594:ODC65602 OMS65594:OMY65602 OWO65594:OWU65602 PGK65594:PGQ65602 PQG65594:PQM65602 QAC65594:QAI65602 QJY65594:QKE65602 QTU65594:QUA65602 RDQ65594:RDW65602 RNM65594:RNS65602 RXI65594:RXO65602 SHE65594:SHK65602 SRA65594:SRG65602 TAW65594:TBC65602 TKS65594:TKY65602 TUO65594:TUU65602 UEK65594:UEQ65602 UOG65594:UOM65602 UYC65594:UYI65602 VHY65594:VIE65602 VRU65594:VSA65602 WBQ65594:WBW65602 WLM65594:WLS65602 WVI65594:WVO65602 A131130:G131138 IW131130:JC131138 SS131130:SY131138 ACO131130:ACU131138 AMK131130:AMQ131138 AWG131130:AWM131138 BGC131130:BGI131138 BPY131130:BQE131138 BZU131130:CAA131138 CJQ131130:CJW131138 CTM131130:CTS131138 DDI131130:DDO131138 DNE131130:DNK131138 DXA131130:DXG131138 EGW131130:EHC131138 EQS131130:EQY131138 FAO131130:FAU131138 FKK131130:FKQ131138 FUG131130:FUM131138 GEC131130:GEI131138 GNY131130:GOE131138 GXU131130:GYA131138 HHQ131130:HHW131138 HRM131130:HRS131138 IBI131130:IBO131138 ILE131130:ILK131138 IVA131130:IVG131138 JEW131130:JFC131138 JOS131130:JOY131138 JYO131130:JYU131138 KIK131130:KIQ131138 KSG131130:KSM131138 LCC131130:LCI131138 LLY131130:LME131138 LVU131130:LWA131138 MFQ131130:MFW131138 MPM131130:MPS131138 MZI131130:MZO131138 NJE131130:NJK131138 NTA131130:NTG131138 OCW131130:ODC131138 OMS131130:OMY131138 OWO131130:OWU131138 PGK131130:PGQ131138 PQG131130:PQM131138 QAC131130:QAI131138 QJY131130:QKE131138 QTU131130:QUA131138 RDQ131130:RDW131138 RNM131130:RNS131138 RXI131130:RXO131138 SHE131130:SHK131138 SRA131130:SRG131138 TAW131130:TBC131138 TKS131130:TKY131138 TUO131130:TUU131138 UEK131130:UEQ131138 UOG131130:UOM131138 UYC131130:UYI131138 VHY131130:VIE131138 VRU131130:VSA131138 WBQ131130:WBW131138 WLM131130:WLS131138 WVI131130:WVO131138 A196666:G196674 IW196666:JC196674 SS196666:SY196674 ACO196666:ACU196674 AMK196666:AMQ196674 AWG196666:AWM196674 BGC196666:BGI196674 BPY196666:BQE196674 BZU196666:CAA196674 CJQ196666:CJW196674 CTM196666:CTS196674 DDI196666:DDO196674 DNE196666:DNK196674 DXA196666:DXG196674 EGW196666:EHC196674 EQS196666:EQY196674 FAO196666:FAU196674 FKK196666:FKQ196674 FUG196666:FUM196674 GEC196666:GEI196674 GNY196666:GOE196674 GXU196666:GYA196674 HHQ196666:HHW196674 HRM196666:HRS196674 IBI196666:IBO196674 ILE196666:ILK196674 IVA196666:IVG196674 JEW196666:JFC196674 JOS196666:JOY196674 JYO196666:JYU196674 KIK196666:KIQ196674 KSG196666:KSM196674 LCC196666:LCI196674 LLY196666:LME196674 LVU196666:LWA196674 MFQ196666:MFW196674 MPM196666:MPS196674 MZI196666:MZO196674 NJE196666:NJK196674 NTA196666:NTG196674 OCW196666:ODC196674 OMS196666:OMY196674 OWO196666:OWU196674 PGK196666:PGQ196674 PQG196666:PQM196674 QAC196666:QAI196674 QJY196666:QKE196674 QTU196666:QUA196674 RDQ196666:RDW196674 RNM196666:RNS196674 RXI196666:RXO196674 SHE196666:SHK196674 SRA196666:SRG196674 TAW196666:TBC196674 TKS196666:TKY196674 TUO196666:TUU196674 UEK196666:UEQ196674 UOG196666:UOM196674 UYC196666:UYI196674 VHY196666:VIE196674 VRU196666:VSA196674 WBQ196666:WBW196674 WLM196666:WLS196674 WVI196666:WVO196674 A262202:G262210 IW262202:JC262210 SS262202:SY262210 ACO262202:ACU262210 AMK262202:AMQ262210 AWG262202:AWM262210 BGC262202:BGI262210 BPY262202:BQE262210 BZU262202:CAA262210 CJQ262202:CJW262210 CTM262202:CTS262210 DDI262202:DDO262210 DNE262202:DNK262210 DXA262202:DXG262210 EGW262202:EHC262210 EQS262202:EQY262210 FAO262202:FAU262210 FKK262202:FKQ262210 FUG262202:FUM262210 GEC262202:GEI262210 GNY262202:GOE262210 GXU262202:GYA262210 HHQ262202:HHW262210 HRM262202:HRS262210 IBI262202:IBO262210 ILE262202:ILK262210 IVA262202:IVG262210 JEW262202:JFC262210 JOS262202:JOY262210 JYO262202:JYU262210 KIK262202:KIQ262210 KSG262202:KSM262210 LCC262202:LCI262210 LLY262202:LME262210 LVU262202:LWA262210 MFQ262202:MFW262210 MPM262202:MPS262210 MZI262202:MZO262210 NJE262202:NJK262210 NTA262202:NTG262210 OCW262202:ODC262210 OMS262202:OMY262210 OWO262202:OWU262210 PGK262202:PGQ262210 PQG262202:PQM262210 QAC262202:QAI262210 QJY262202:QKE262210 QTU262202:QUA262210 RDQ262202:RDW262210 RNM262202:RNS262210 RXI262202:RXO262210 SHE262202:SHK262210 SRA262202:SRG262210 TAW262202:TBC262210 TKS262202:TKY262210 TUO262202:TUU262210 UEK262202:UEQ262210 UOG262202:UOM262210 UYC262202:UYI262210 VHY262202:VIE262210 VRU262202:VSA262210 WBQ262202:WBW262210 WLM262202:WLS262210 WVI262202:WVO262210 A327738:G327746 IW327738:JC327746 SS327738:SY327746 ACO327738:ACU327746 AMK327738:AMQ327746 AWG327738:AWM327746 BGC327738:BGI327746 BPY327738:BQE327746 BZU327738:CAA327746 CJQ327738:CJW327746 CTM327738:CTS327746 DDI327738:DDO327746 DNE327738:DNK327746 DXA327738:DXG327746 EGW327738:EHC327746 EQS327738:EQY327746 FAO327738:FAU327746 FKK327738:FKQ327746 FUG327738:FUM327746 GEC327738:GEI327746 GNY327738:GOE327746 GXU327738:GYA327746 HHQ327738:HHW327746 HRM327738:HRS327746 IBI327738:IBO327746 ILE327738:ILK327746 IVA327738:IVG327746 JEW327738:JFC327746 JOS327738:JOY327746 JYO327738:JYU327746 KIK327738:KIQ327746 KSG327738:KSM327746 LCC327738:LCI327746 LLY327738:LME327746 LVU327738:LWA327746 MFQ327738:MFW327746 MPM327738:MPS327746 MZI327738:MZO327746 NJE327738:NJK327746 NTA327738:NTG327746 OCW327738:ODC327746 OMS327738:OMY327746 OWO327738:OWU327746 PGK327738:PGQ327746 PQG327738:PQM327746 QAC327738:QAI327746 QJY327738:QKE327746 QTU327738:QUA327746 RDQ327738:RDW327746 RNM327738:RNS327746 RXI327738:RXO327746 SHE327738:SHK327746 SRA327738:SRG327746 TAW327738:TBC327746 TKS327738:TKY327746 TUO327738:TUU327746 UEK327738:UEQ327746 UOG327738:UOM327746 UYC327738:UYI327746 VHY327738:VIE327746 VRU327738:VSA327746 WBQ327738:WBW327746 WLM327738:WLS327746 WVI327738:WVO327746 A393274:G393282 IW393274:JC393282 SS393274:SY393282 ACO393274:ACU393282 AMK393274:AMQ393282 AWG393274:AWM393282 BGC393274:BGI393282 BPY393274:BQE393282 BZU393274:CAA393282 CJQ393274:CJW393282 CTM393274:CTS393282 DDI393274:DDO393282 DNE393274:DNK393282 DXA393274:DXG393282 EGW393274:EHC393282 EQS393274:EQY393282 FAO393274:FAU393282 FKK393274:FKQ393282 FUG393274:FUM393282 GEC393274:GEI393282 GNY393274:GOE393282 GXU393274:GYA393282 HHQ393274:HHW393282 HRM393274:HRS393282 IBI393274:IBO393282 ILE393274:ILK393282 IVA393274:IVG393282 JEW393274:JFC393282 JOS393274:JOY393282 JYO393274:JYU393282 KIK393274:KIQ393282 KSG393274:KSM393282 LCC393274:LCI393282 LLY393274:LME393282 LVU393274:LWA393282 MFQ393274:MFW393282 MPM393274:MPS393282 MZI393274:MZO393282 NJE393274:NJK393282 NTA393274:NTG393282 OCW393274:ODC393282 OMS393274:OMY393282 OWO393274:OWU393282 PGK393274:PGQ393282 PQG393274:PQM393282 QAC393274:QAI393282 QJY393274:QKE393282 QTU393274:QUA393282 RDQ393274:RDW393282 RNM393274:RNS393282 RXI393274:RXO393282 SHE393274:SHK393282 SRA393274:SRG393282 TAW393274:TBC393282 TKS393274:TKY393282 TUO393274:TUU393282 UEK393274:UEQ393282 UOG393274:UOM393282 UYC393274:UYI393282 VHY393274:VIE393282 VRU393274:VSA393282 WBQ393274:WBW393282 WLM393274:WLS393282 WVI393274:WVO393282 A458810:G458818 IW458810:JC458818 SS458810:SY458818 ACO458810:ACU458818 AMK458810:AMQ458818 AWG458810:AWM458818 BGC458810:BGI458818 BPY458810:BQE458818 BZU458810:CAA458818 CJQ458810:CJW458818 CTM458810:CTS458818 DDI458810:DDO458818 DNE458810:DNK458818 DXA458810:DXG458818 EGW458810:EHC458818 EQS458810:EQY458818 FAO458810:FAU458818 FKK458810:FKQ458818 FUG458810:FUM458818 GEC458810:GEI458818 GNY458810:GOE458818 GXU458810:GYA458818 HHQ458810:HHW458818 HRM458810:HRS458818 IBI458810:IBO458818 ILE458810:ILK458818 IVA458810:IVG458818 JEW458810:JFC458818 JOS458810:JOY458818 JYO458810:JYU458818 KIK458810:KIQ458818 KSG458810:KSM458818 LCC458810:LCI458818 LLY458810:LME458818 LVU458810:LWA458818 MFQ458810:MFW458818 MPM458810:MPS458818 MZI458810:MZO458818 NJE458810:NJK458818 NTA458810:NTG458818 OCW458810:ODC458818 OMS458810:OMY458818 OWO458810:OWU458818 PGK458810:PGQ458818 PQG458810:PQM458818 QAC458810:QAI458818 QJY458810:QKE458818 QTU458810:QUA458818 RDQ458810:RDW458818 RNM458810:RNS458818 RXI458810:RXO458818 SHE458810:SHK458818 SRA458810:SRG458818 TAW458810:TBC458818 TKS458810:TKY458818 TUO458810:TUU458818 UEK458810:UEQ458818 UOG458810:UOM458818 UYC458810:UYI458818 VHY458810:VIE458818 VRU458810:VSA458818 WBQ458810:WBW458818 WLM458810:WLS458818 WVI458810:WVO458818 A524346:G524354 IW524346:JC524354 SS524346:SY524354 ACO524346:ACU524354 AMK524346:AMQ524354 AWG524346:AWM524354 BGC524346:BGI524354 BPY524346:BQE524354 BZU524346:CAA524354 CJQ524346:CJW524354 CTM524346:CTS524354 DDI524346:DDO524354 DNE524346:DNK524354 DXA524346:DXG524354 EGW524346:EHC524354 EQS524346:EQY524354 FAO524346:FAU524354 FKK524346:FKQ524354 FUG524346:FUM524354 GEC524346:GEI524354 GNY524346:GOE524354 GXU524346:GYA524354 HHQ524346:HHW524354 HRM524346:HRS524354 IBI524346:IBO524354 ILE524346:ILK524354 IVA524346:IVG524354 JEW524346:JFC524354 JOS524346:JOY524354 JYO524346:JYU524354 KIK524346:KIQ524354 KSG524346:KSM524354 LCC524346:LCI524354 LLY524346:LME524354 LVU524346:LWA524354 MFQ524346:MFW524354 MPM524346:MPS524354 MZI524346:MZO524354 NJE524346:NJK524354 NTA524346:NTG524354 OCW524346:ODC524354 OMS524346:OMY524354 OWO524346:OWU524354 PGK524346:PGQ524354 PQG524346:PQM524354 QAC524346:QAI524354 QJY524346:QKE524354 QTU524346:QUA524354 RDQ524346:RDW524354 RNM524346:RNS524354 RXI524346:RXO524354 SHE524346:SHK524354 SRA524346:SRG524354 TAW524346:TBC524354 TKS524346:TKY524354 TUO524346:TUU524354 UEK524346:UEQ524354 UOG524346:UOM524354 UYC524346:UYI524354 VHY524346:VIE524354 VRU524346:VSA524354 WBQ524346:WBW524354 WLM524346:WLS524354 WVI524346:WVO524354 A589882:G589890 IW589882:JC589890 SS589882:SY589890 ACO589882:ACU589890 AMK589882:AMQ589890 AWG589882:AWM589890 BGC589882:BGI589890 BPY589882:BQE589890 BZU589882:CAA589890 CJQ589882:CJW589890 CTM589882:CTS589890 DDI589882:DDO589890 DNE589882:DNK589890 DXA589882:DXG589890 EGW589882:EHC589890 EQS589882:EQY589890 FAO589882:FAU589890 FKK589882:FKQ589890 FUG589882:FUM589890 GEC589882:GEI589890 GNY589882:GOE589890 GXU589882:GYA589890 HHQ589882:HHW589890 HRM589882:HRS589890 IBI589882:IBO589890 ILE589882:ILK589890 IVA589882:IVG589890 JEW589882:JFC589890 JOS589882:JOY589890 JYO589882:JYU589890 KIK589882:KIQ589890 KSG589882:KSM589890 LCC589882:LCI589890 LLY589882:LME589890 LVU589882:LWA589890 MFQ589882:MFW589890 MPM589882:MPS589890 MZI589882:MZO589890 NJE589882:NJK589890 NTA589882:NTG589890 OCW589882:ODC589890 OMS589882:OMY589890 OWO589882:OWU589890 PGK589882:PGQ589890 PQG589882:PQM589890 QAC589882:QAI589890 QJY589882:QKE589890 QTU589882:QUA589890 RDQ589882:RDW589890 RNM589882:RNS589890 RXI589882:RXO589890 SHE589882:SHK589890 SRA589882:SRG589890 TAW589882:TBC589890 TKS589882:TKY589890 TUO589882:TUU589890 UEK589882:UEQ589890 UOG589882:UOM589890 UYC589882:UYI589890 VHY589882:VIE589890 VRU589882:VSA589890 WBQ589882:WBW589890 WLM589882:WLS589890 WVI589882:WVO589890 A655418:G655426 IW655418:JC655426 SS655418:SY655426 ACO655418:ACU655426 AMK655418:AMQ655426 AWG655418:AWM655426 BGC655418:BGI655426 BPY655418:BQE655426 BZU655418:CAA655426 CJQ655418:CJW655426 CTM655418:CTS655426 DDI655418:DDO655426 DNE655418:DNK655426 DXA655418:DXG655426 EGW655418:EHC655426 EQS655418:EQY655426 FAO655418:FAU655426 FKK655418:FKQ655426 FUG655418:FUM655426 GEC655418:GEI655426 GNY655418:GOE655426 GXU655418:GYA655426 HHQ655418:HHW655426 HRM655418:HRS655426 IBI655418:IBO655426 ILE655418:ILK655426 IVA655418:IVG655426 JEW655418:JFC655426 JOS655418:JOY655426 JYO655418:JYU655426 KIK655418:KIQ655426 KSG655418:KSM655426 LCC655418:LCI655426 LLY655418:LME655426 LVU655418:LWA655426 MFQ655418:MFW655426 MPM655418:MPS655426 MZI655418:MZO655426 NJE655418:NJK655426 NTA655418:NTG655426 OCW655418:ODC655426 OMS655418:OMY655426 OWO655418:OWU655426 PGK655418:PGQ655426 PQG655418:PQM655426 QAC655418:QAI655426 QJY655418:QKE655426 QTU655418:QUA655426 RDQ655418:RDW655426 RNM655418:RNS655426 RXI655418:RXO655426 SHE655418:SHK655426 SRA655418:SRG655426 TAW655418:TBC655426 TKS655418:TKY655426 TUO655418:TUU655426 UEK655418:UEQ655426 UOG655418:UOM655426 UYC655418:UYI655426 VHY655418:VIE655426 VRU655418:VSA655426 WBQ655418:WBW655426 WLM655418:WLS655426 WVI655418:WVO655426 A720954:G720962 IW720954:JC720962 SS720954:SY720962 ACO720954:ACU720962 AMK720954:AMQ720962 AWG720954:AWM720962 BGC720954:BGI720962 BPY720954:BQE720962 BZU720954:CAA720962 CJQ720954:CJW720962 CTM720954:CTS720962 DDI720954:DDO720962 DNE720954:DNK720962 DXA720954:DXG720962 EGW720954:EHC720962 EQS720954:EQY720962 FAO720954:FAU720962 FKK720954:FKQ720962 FUG720954:FUM720962 GEC720954:GEI720962 GNY720954:GOE720962 GXU720954:GYA720962 HHQ720954:HHW720962 HRM720954:HRS720962 IBI720954:IBO720962 ILE720954:ILK720962 IVA720954:IVG720962 JEW720954:JFC720962 JOS720954:JOY720962 JYO720954:JYU720962 KIK720954:KIQ720962 KSG720954:KSM720962 LCC720954:LCI720962 LLY720954:LME720962 LVU720954:LWA720962 MFQ720954:MFW720962 MPM720954:MPS720962 MZI720954:MZO720962 NJE720954:NJK720962 NTA720954:NTG720962 OCW720954:ODC720962 OMS720954:OMY720962 OWO720954:OWU720962 PGK720954:PGQ720962 PQG720954:PQM720962 QAC720954:QAI720962 QJY720954:QKE720962 QTU720954:QUA720962 RDQ720954:RDW720962 RNM720954:RNS720962 RXI720954:RXO720962 SHE720954:SHK720962 SRA720954:SRG720962 TAW720954:TBC720962 TKS720954:TKY720962 TUO720954:TUU720962 UEK720954:UEQ720962 UOG720954:UOM720962 UYC720954:UYI720962 VHY720954:VIE720962 VRU720954:VSA720962 WBQ720954:WBW720962 WLM720954:WLS720962 WVI720954:WVO720962 A786490:G786498 IW786490:JC786498 SS786490:SY786498 ACO786490:ACU786498 AMK786490:AMQ786498 AWG786490:AWM786498 BGC786490:BGI786498 BPY786490:BQE786498 BZU786490:CAA786498 CJQ786490:CJW786498 CTM786490:CTS786498 DDI786490:DDO786498 DNE786490:DNK786498 DXA786490:DXG786498 EGW786490:EHC786498 EQS786490:EQY786498 FAO786490:FAU786498 FKK786490:FKQ786498 FUG786490:FUM786498 GEC786490:GEI786498 GNY786490:GOE786498 GXU786490:GYA786498 HHQ786490:HHW786498 HRM786490:HRS786498 IBI786490:IBO786498 ILE786490:ILK786498 IVA786490:IVG786498 JEW786490:JFC786498 JOS786490:JOY786498 JYO786490:JYU786498 KIK786490:KIQ786498 KSG786490:KSM786498 LCC786490:LCI786498 LLY786490:LME786498 LVU786490:LWA786498 MFQ786490:MFW786498 MPM786490:MPS786498 MZI786490:MZO786498 NJE786490:NJK786498 NTA786490:NTG786498 OCW786490:ODC786498 OMS786490:OMY786498 OWO786490:OWU786498 PGK786490:PGQ786498 PQG786490:PQM786498 QAC786490:QAI786498 QJY786490:QKE786498 QTU786490:QUA786498 RDQ786490:RDW786498 RNM786490:RNS786498 RXI786490:RXO786498 SHE786490:SHK786498 SRA786490:SRG786498 TAW786490:TBC786498 TKS786490:TKY786498 TUO786490:TUU786498 UEK786490:UEQ786498 UOG786490:UOM786498 UYC786490:UYI786498 VHY786490:VIE786498 VRU786490:VSA786498 WBQ786490:WBW786498 WLM786490:WLS786498 WVI786490:WVO786498 A852026:G852034 IW852026:JC852034 SS852026:SY852034 ACO852026:ACU852034 AMK852026:AMQ852034 AWG852026:AWM852034 BGC852026:BGI852034 BPY852026:BQE852034 BZU852026:CAA852034 CJQ852026:CJW852034 CTM852026:CTS852034 DDI852026:DDO852034 DNE852026:DNK852034 DXA852026:DXG852034 EGW852026:EHC852034 EQS852026:EQY852034 FAO852026:FAU852034 FKK852026:FKQ852034 FUG852026:FUM852034 GEC852026:GEI852034 GNY852026:GOE852034 GXU852026:GYA852034 HHQ852026:HHW852034 HRM852026:HRS852034 IBI852026:IBO852034 ILE852026:ILK852034 IVA852026:IVG852034 JEW852026:JFC852034 JOS852026:JOY852034 JYO852026:JYU852034 KIK852026:KIQ852034 KSG852026:KSM852034 LCC852026:LCI852034 LLY852026:LME852034 LVU852026:LWA852034 MFQ852026:MFW852034 MPM852026:MPS852034 MZI852026:MZO852034 NJE852026:NJK852034 NTA852026:NTG852034 OCW852026:ODC852034 OMS852026:OMY852034 OWO852026:OWU852034 PGK852026:PGQ852034 PQG852026:PQM852034 QAC852026:QAI852034 QJY852026:QKE852034 QTU852026:QUA852034 RDQ852026:RDW852034 RNM852026:RNS852034 RXI852026:RXO852034 SHE852026:SHK852034 SRA852026:SRG852034 TAW852026:TBC852034 TKS852026:TKY852034 TUO852026:TUU852034 UEK852026:UEQ852034 UOG852026:UOM852034 UYC852026:UYI852034 VHY852026:VIE852034 VRU852026:VSA852034 WBQ852026:WBW852034 WLM852026:WLS852034 WVI852026:WVO852034 A917562:G917570 IW917562:JC917570 SS917562:SY917570 ACO917562:ACU917570 AMK917562:AMQ917570 AWG917562:AWM917570 BGC917562:BGI917570 BPY917562:BQE917570 BZU917562:CAA917570 CJQ917562:CJW917570 CTM917562:CTS917570 DDI917562:DDO917570 DNE917562:DNK917570 DXA917562:DXG917570 EGW917562:EHC917570 EQS917562:EQY917570 FAO917562:FAU917570 FKK917562:FKQ917570 FUG917562:FUM917570 GEC917562:GEI917570 GNY917562:GOE917570 GXU917562:GYA917570 HHQ917562:HHW917570 HRM917562:HRS917570 IBI917562:IBO917570 ILE917562:ILK917570 IVA917562:IVG917570 JEW917562:JFC917570 JOS917562:JOY917570 JYO917562:JYU917570 KIK917562:KIQ917570 KSG917562:KSM917570 LCC917562:LCI917570 LLY917562:LME917570 LVU917562:LWA917570 MFQ917562:MFW917570 MPM917562:MPS917570 MZI917562:MZO917570 NJE917562:NJK917570 NTA917562:NTG917570 OCW917562:ODC917570 OMS917562:OMY917570 OWO917562:OWU917570 PGK917562:PGQ917570 PQG917562:PQM917570 QAC917562:QAI917570 QJY917562:QKE917570 QTU917562:QUA917570 RDQ917562:RDW917570 RNM917562:RNS917570 RXI917562:RXO917570 SHE917562:SHK917570 SRA917562:SRG917570 TAW917562:TBC917570 TKS917562:TKY917570 TUO917562:TUU917570 UEK917562:UEQ917570 UOG917562:UOM917570 UYC917562:UYI917570 VHY917562:VIE917570 VRU917562:VSA917570 WBQ917562:WBW917570 WLM917562:WLS917570 WVI917562:WVO917570 A983098:G983106 IW983098:JC983106 SS983098:SY983106 ACO983098:ACU983106 AMK983098:AMQ983106 AWG983098:AWM983106 BGC983098:BGI983106 BPY983098:BQE983106 BZU983098:CAA983106 CJQ983098:CJW983106 CTM983098:CTS983106 DDI983098:DDO983106 DNE983098:DNK983106 DXA983098:DXG983106 EGW983098:EHC983106 EQS983098:EQY983106 FAO983098:FAU983106 FKK983098:FKQ983106 FUG983098:FUM983106 GEC983098:GEI983106 GNY983098:GOE983106 GXU983098:GYA983106 HHQ983098:HHW983106 HRM983098:HRS983106 IBI983098:IBO983106 ILE983098:ILK983106 IVA983098:IVG983106 JEW983098:JFC983106 JOS983098:JOY983106 JYO983098:JYU983106 KIK983098:KIQ983106 KSG983098:KSM983106 LCC983098:LCI983106 LLY983098:LME983106 LVU983098:LWA983106 MFQ983098:MFW983106 MPM983098:MPS983106 MZI983098:MZO983106 NJE983098:NJK983106 NTA983098:NTG983106 OCW983098:ODC983106 OMS983098:OMY983106 OWO983098:OWU983106 PGK983098:PGQ983106 PQG983098:PQM983106 QAC983098:QAI983106 QJY983098:QKE983106 QTU983098:QUA983106 RDQ983098:RDW983106 RNM983098:RNS983106 RXI983098:RXO983106 SHE983098:SHK983106 SRA983098:SRG983106 TAW983098:TBC983106 TKS983098:TKY983106 TUO983098:TUU983106 UEK983098:UEQ983106 UOG983098:UOM983106 UYC983098:UYI983106 VHY983098:VIE983106 VRU983098:VSA983106 WBQ983098:WBW983106 WLM983098:WLS983106 WVI983098:WVO983106">
      <formula1>M.OBRA</formula1>
    </dataValidation>
  </dataValidations>
  <pageMargins left="0.7" right="0.7" top="0.75" bottom="0.75" header="0.3" footer="0.3"/>
  <pageSetup scale="71" orientation="portrait" r:id="rId1"/>
  <rowBreaks count="1" manualBreakCount="1">
    <brk id="7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view="pageBreakPreview" topLeftCell="A22" zoomScale="85" zoomScaleNormal="100" zoomScaleSheetLayoutView="85" workbookViewId="0">
      <selection activeCell="N66" sqref="N66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63" customHeight="1" thickBot="1">
      <c r="A4" s="710"/>
      <c r="B4" s="711"/>
      <c r="C4" s="712"/>
      <c r="D4" s="644" t="str">
        <f>+'CH 1,1'!D4:J4</f>
        <v>SAN JOSE DE LOS CHORROS</v>
      </c>
      <c r="E4" s="645"/>
      <c r="F4" s="645"/>
      <c r="G4" s="645"/>
      <c r="H4" s="645"/>
      <c r="I4" s="645"/>
      <c r="J4" s="646"/>
      <c r="K4" s="439">
        <f>+'CH 1,1'!K4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1.5</v>
      </c>
      <c r="C6" s="794"/>
      <c r="D6" s="112" t="s">
        <v>5</v>
      </c>
      <c r="E6" s="114"/>
      <c r="F6" s="115" t="str">
        <f>+Resumen!B147</f>
        <v>Demolicion de tuberias existentes</v>
      </c>
      <c r="G6" s="114"/>
      <c r="H6" s="114"/>
      <c r="I6" s="114"/>
      <c r="J6" s="116"/>
      <c r="K6" s="180" t="str">
        <f>+Resumen!C147</f>
        <v>ml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>IF(A11="","",VLOOKUP(A11,MATERIALES1,2,FALSE))</f>
        <v/>
      </c>
      <c r="I11" s="372"/>
      <c r="J11" s="217" t="str">
        <f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67"/>
      <c r="I12" s="372"/>
      <c r="J12" s="217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ref="H13:H20" si="0">IF(A13="","",VLOOKUP(A13,MATERIALES1,2,FALSE))</f>
        <v/>
      </c>
      <c r="I13" s="372"/>
      <c r="J13" s="218" t="str">
        <f t="shared" ref="J13:J20" si="1">IF(A13="","",VLOOKUP(A13,MATERIALES1,3,FALSE))</f>
        <v/>
      </c>
      <c r="K13" s="129" t="str">
        <f t="shared" ref="K13:K20" si="2">IF(A13="","",I13*J13)</f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0"/>
        <v/>
      </c>
      <c r="I14" s="372"/>
      <c r="J14" s="218" t="str">
        <f t="shared" si="1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>IF(A29="","",VLOOKUP(A29,EQUIPOS1,2,FALSE))</f>
        <v>DIA</v>
      </c>
      <c r="I29" s="178">
        <v>1</v>
      </c>
      <c r="J29" s="217">
        <f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ref="H30:H35" si="3">IF(A30="","",VLOOKUP(A30,EQUIPOS1,2,FALSE))</f>
        <v>HOR</v>
      </c>
      <c r="I30" s="372">
        <v>0.1</v>
      </c>
      <c r="J30" s="217">
        <f t="shared" ref="J30:J35" si="4">IF(A30="","",VLOOKUP(A30,EQUIPOS1,3,FALSE))</f>
        <v>71210</v>
      </c>
      <c r="K30" s="129">
        <f t="shared" ref="K30:K35" si="5">IF(A30="","",I30*J30)</f>
        <v>7121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9621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9620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/>
      <c r="B58" s="649"/>
      <c r="C58" s="649"/>
      <c r="D58" s="649"/>
      <c r="E58" s="649"/>
      <c r="F58" s="649"/>
      <c r="G58" s="650"/>
      <c r="H58" s="367"/>
      <c r="I58" s="372"/>
      <c r="J58" s="217"/>
      <c r="K58" s="225"/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ref="H59:H67" si="10">IF(A59="","",VLOOKUP(A59,M.OBRA1,2,FALSE))</f>
        <v>HH</v>
      </c>
      <c r="I59" s="372">
        <v>1</v>
      </c>
      <c r="J59" s="217">
        <f t="shared" ref="J59:J67" si="11">IF(A59="","",VLOOKUP(A59,M.OBRA1,3,FALSE))</f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4311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4310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13930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4875.5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18805.5</v>
      </c>
      <c r="K73" s="613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ageMargins left="0.7" right="0.7" top="0.75" bottom="0.75" header="0.3" footer="0.3"/>
  <pageSetup scale="6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view="pageBreakPreview" topLeftCell="A25" zoomScale="85" zoomScaleNormal="100" zoomScaleSheetLayoutView="85" workbookViewId="0">
      <selection activeCell="L61" sqref="L61"/>
    </sheetView>
  </sheetViews>
  <sheetFormatPr baseColWidth="10" defaultRowHeight="12.75"/>
  <cols>
    <col min="10" max="10" width="12.42578125" bestFit="1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6.5" customHeight="1" thickBot="1">
      <c r="A4" s="710"/>
      <c r="B4" s="711"/>
      <c r="C4" s="712"/>
      <c r="D4" s="644" t="str">
        <f>+'CH 1,5'!D4:J4</f>
        <v>SAN JOSE DE LOS CHORROS</v>
      </c>
      <c r="E4" s="645"/>
      <c r="F4" s="645"/>
      <c r="G4" s="645"/>
      <c r="H4" s="645"/>
      <c r="I4" s="645"/>
      <c r="J4" s="646"/>
      <c r="K4" s="439">
        <f>+'CH 1,5'!K4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1.6</v>
      </c>
      <c r="C6" s="794"/>
      <c r="D6" s="112" t="s">
        <v>5</v>
      </c>
      <c r="E6" s="114"/>
      <c r="F6" s="115" t="str">
        <f>+Resumen!B148</f>
        <v>Limpieza y mantenimiento pozo receptor</v>
      </c>
      <c r="G6" s="114"/>
      <c r="H6" s="114"/>
      <c r="I6" s="114"/>
      <c r="J6" s="116"/>
      <c r="K6" s="180" t="str">
        <f>+Resumen!C148</f>
        <v>glb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/>
      <c r="I11" s="363"/>
      <c r="J11" s="217"/>
      <c r="K11" s="129"/>
    </row>
    <row r="12" spans="1:11">
      <c r="A12" s="699"/>
      <c r="B12" s="700"/>
      <c r="C12" s="700"/>
      <c r="D12" s="700"/>
      <c r="E12" s="700"/>
      <c r="F12" s="700"/>
      <c r="G12" s="701"/>
      <c r="H12" s="372"/>
      <c r="I12" s="372"/>
      <c r="J12" s="218"/>
      <c r="K12" s="129"/>
    </row>
    <row r="13" spans="1:11">
      <c r="A13" s="699"/>
      <c r="B13" s="700"/>
      <c r="C13" s="700"/>
      <c r="D13" s="700"/>
      <c r="E13" s="700"/>
      <c r="F13" s="700"/>
      <c r="G13" s="701"/>
      <c r="H13" s="372"/>
      <c r="I13" s="372"/>
      <c r="J13" s="218"/>
      <c r="K13" s="129"/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ref="H14:H20" si="0">IF(A14="","",VLOOKUP(A14,MATERIALES1,2,FALSE))</f>
        <v/>
      </c>
      <c r="I14" s="372"/>
      <c r="J14" s="218" t="str">
        <f t="shared" ref="J14:J20" si="1">IF(A14="","",VLOOKUP(A14,MATERIALES1,3,FALSE))</f>
        <v/>
      </c>
      <c r="K14" s="129" t="str">
        <f t="shared" ref="K14:K20" si="2">IF(A14="","",I14*J14)</f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0"/>
        <v/>
      </c>
      <c r="I15" s="372"/>
      <c r="J15" s="218" t="str">
        <f t="shared" si="1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0"/>
        <v/>
      </c>
      <c r="I16" s="372"/>
      <c r="J16" s="218" t="str">
        <f t="shared" si="1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0"/>
        <v/>
      </c>
      <c r="I17" s="372"/>
      <c r="J17" s="218" t="str">
        <f t="shared" si="1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0"/>
        <v/>
      </c>
      <c r="I18" s="372"/>
      <c r="J18" s="218" t="str">
        <f t="shared" si="1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0"/>
        <v/>
      </c>
      <c r="I19" s="372"/>
      <c r="J19" s="218" t="str">
        <f t="shared" si="1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0"/>
        <v/>
      </c>
      <c r="I20" s="364"/>
      <c r="J20" s="219" t="str">
        <f t="shared" si="1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178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735</v>
      </c>
      <c r="B30" s="691"/>
      <c r="C30" s="691"/>
      <c r="D30" s="691"/>
      <c r="E30" s="691"/>
      <c r="F30" s="691"/>
      <c r="G30" s="692"/>
      <c r="H30" s="367" t="s">
        <v>79</v>
      </c>
      <c r="I30" s="372">
        <v>1</v>
      </c>
      <c r="J30" s="217">
        <v>2000000</v>
      </c>
      <c r="K30" s="129">
        <f t="shared" ref="K30:K35" si="5">IF(A30="","",I30*J30)</f>
        <v>2000000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2002500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2002500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/>
      <c r="I42" s="220"/>
      <c r="J42" s="217"/>
      <c r="K42" s="225"/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ref="H43:H51" si="6">IF(A43="","",VLOOKUP(A43,TRANSPORTE1,2,FALSE))</f>
        <v/>
      </c>
      <c r="I43" s="220" t="str">
        <f t="shared" ref="I43:I51" si="7">IF(A43="","",H43*G43)</f>
        <v/>
      </c>
      <c r="J43" s="217" t="str">
        <f t="shared" ref="J43:J51" si="8">IF(A43="","",VLOOKUP(A43,TRANSPORTE1,3,FALSE))</f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7"/>
        <v/>
      </c>
      <c r="J44" s="217" t="str">
        <f t="shared" si="8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7"/>
        <v/>
      </c>
      <c r="J45" s="217" t="str">
        <f t="shared" si="8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7"/>
        <v/>
      </c>
      <c r="J46" s="217" t="str">
        <f t="shared" si="8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7"/>
        <v/>
      </c>
      <c r="J47" s="217" t="str">
        <f t="shared" si="8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7"/>
        <v/>
      </c>
      <c r="J48" s="217" t="str">
        <f t="shared" si="8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7"/>
        <v/>
      </c>
      <c r="J49" s="217" t="str">
        <f t="shared" si="8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7"/>
        <v/>
      </c>
      <c r="J50" s="217" t="str">
        <f t="shared" si="8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7"/>
        <v/>
      </c>
      <c r="J51" s="217" t="str">
        <f t="shared" si="8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20</v>
      </c>
      <c r="J58" s="217">
        <f t="shared" ref="J58:J67" si="11">IF(A58="","",VLOOKUP(A58,M.OBRA1,3,FALSE))</f>
        <v>6036</v>
      </c>
      <c r="K58" s="225">
        <f>IF(A58="","",I58*J58)</f>
        <v>120720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20</v>
      </c>
      <c r="J59" s="217">
        <f t="shared" si="11"/>
        <v>4311</v>
      </c>
      <c r="K59" s="225">
        <f t="shared" ref="K59:K67" si="12">IF(A59="","",I59*J59)</f>
        <v>86220</v>
      </c>
    </row>
    <row r="60" spans="1:11">
      <c r="A60" s="690"/>
      <c r="B60" s="691"/>
      <c r="C60" s="691"/>
      <c r="D60" s="691"/>
      <c r="E60" s="691"/>
      <c r="F60" s="691"/>
      <c r="G60" s="692"/>
      <c r="H60" s="367"/>
      <c r="I60" s="372"/>
      <c r="J60" s="217"/>
      <c r="K60" s="225"/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206940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206940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2209440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773304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2982744</v>
      </c>
      <c r="K73" s="613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58:G67">
      <formula1>M.OBRA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11:G20">
      <formula1>MATERIALES</formula1>
    </dataValidation>
  </dataValidations>
  <pageMargins left="0.7" right="0.7" top="0.75" bottom="0.75" header="0.3" footer="0.3"/>
  <pageSetup scale="71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view="pageBreakPreview" topLeftCell="A28" zoomScale="85" zoomScaleNormal="100" zoomScaleSheetLayoutView="85" workbookViewId="0">
      <selection activeCell="K4" sqref="K4"/>
    </sheetView>
  </sheetViews>
  <sheetFormatPr baseColWidth="10" defaultRowHeight="12.75"/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48" customHeight="1" thickBot="1">
      <c r="A4" s="710"/>
      <c r="B4" s="711"/>
      <c r="C4" s="712"/>
      <c r="D4" s="644" t="str">
        <f>+'CH 1,6'!D4:J4</f>
        <v>SAN JOSE DE LOS CHORROS</v>
      </c>
      <c r="E4" s="645"/>
      <c r="F4" s="645"/>
      <c r="G4" s="645"/>
      <c r="H4" s="645"/>
      <c r="I4" s="645"/>
      <c r="J4" s="646"/>
      <c r="K4" s="439">
        <f>+'CH 1,6'!K4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f>+Resumen!A152</f>
        <v>2.1</v>
      </c>
      <c r="C6" s="794"/>
      <c r="D6" s="112" t="s">
        <v>5</v>
      </c>
      <c r="E6" s="114"/>
      <c r="F6" s="427" t="str">
        <f>+Resumen!B152</f>
        <v>Excavacion en tierra h= 0,00 a 2,50 m</v>
      </c>
      <c r="G6" s="114"/>
      <c r="H6" s="114"/>
      <c r="I6" s="114"/>
      <c r="J6" s="116"/>
      <c r="K6" s="180" t="str">
        <f>+Resumen!C152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>IF(A11="","",VLOOKUP(A11,MATERIALES1,2,FALSE))</f>
        <v/>
      </c>
      <c r="I11" s="363"/>
      <c r="J11" s="217" t="str">
        <f t="shared" ref="J11:J20" si="0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1">IF(A12="","",VLOOKUP(A12,MATERIALES1,2,FALSE))</f>
        <v/>
      </c>
      <c r="I12" s="372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1"/>
        <v/>
      </c>
      <c r="I13" s="372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1"/>
        <v/>
      </c>
      <c r="I14" s="372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0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si="3"/>
        <v>HOR</v>
      </c>
      <c r="I30" s="372">
        <v>0.15</v>
      </c>
      <c r="J30" s="217">
        <f t="shared" si="4"/>
        <v>71210</v>
      </c>
      <c r="K30" s="129">
        <f t="shared" ref="K30:K35" si="5">IF(A30="","",I30*J30)</f>
        <v>10681.5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13181.5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13180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23530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8235.5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31765.5</v>
      </c>
      <c r="K73" s="613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">
      <formula1>MATERIALES</formula1>
    </dataValidation>
    <dataValidation type="list" allowBlank="1" showInputMessage="1" showErrorMessage="1" sqref="A29:G35">
      <formula1>EQUIPOS</formula1>
    </dataValidation>
    <dataValidation type="list" allowBlank="1" showInputMessage="1" showErrorMessage="1" sqref="A42:F51">
      <formula1>TRANSPORTE</formula1>
    </dataValidation>
    <dataValidation type="list" allowBlank="1" showInputMessage="1" showErrorMessage="1" sqref="A58:G67">
      <formula1>M.OBRA</formula1>
    </dataValidation>
  </dataValidations>
  <pageMargins left="0.7" right="0.7" top="0.75" bottom="0.75" header="0.3" footer="0.3"/>
  <pageSetup scale="7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topLeftCell="A31" zoomScale="85" zoomScaleNormal="100" zoomScaleSheetLayoutView="85" workbookViewId="0">
      <selection activeCell="K4" sqref="K4"/>
    </sheetView>
  </sheetViews>
  <sheetFormatPr baseColWidth="10" defaultRowHeight="12.75"/>
  <cols>
    <col min="1" max="1" width="5.7109375" customWidth="1"/>
    <col min="2" max="2" width="6.28515625" customWidth="1"/>
    <col min="3" max="3" width="5.85546875" customWidth="1"/>
    <col min="4" max="4" width="4.7109375" customWidth="1"/>
    <col min="5" max="5" width="8.7109375" customWidth="1"/>
    <col min="6" max="6" width="5" customWidth="1"/>
    <col min="7" max="7" width="22.5703125" customWidth="1"/>
    <col min="8" max="8" width="6.28515625" customWidth="1"/>
    <col min="9" max="9" width="12.7109375" customWidth="1"/>
    <col min="10" max="10" width="12.85546875" bestFit="1" customWidth="1"/>
    <col min="11" max="11" width="14.42578125" customWidth="1"/>
    <col min="257" max="257" width="5.7109375" customWidth="1"/>
    <col min="258" max="258" width="6.28515625" customWidth="1"/>
    <col min="259" max="259" width="5.85546875" customWidth="1"/>
    <col min="260" max="260" width="4.7109375" customWidth="1"/>
    <col min="261" max="261" width="8.7109375" customWidth="1"/>
    <col min="262" max="262" width="5" customWidth="1"/>
    <col min="263" max="263" width="22.5703125" customWidth="1"/>
    <col min="264" max="264" width="6.28515625" customWidth="1"/>
    <col min="265" max="265" width="12.7109375" customWidth="1"/>
    <col min="266" max="266" width="12.85546875" bestFit="1" customWidth="1"/>
    <col min="267" max="267" width="14.42578125" customWidth="1"/>
    <col min="513" max="513" width="5.7109375" customWidth="1"/>
    <col min="514" max="514" width="6.28515625" customWidth="1"/>
    <col min="515" max="515" width="5.85546875" customWidth="1"/>
    <col min="516" max="516" width="4.7109375" customWidth="1"/>
    <col min="517" max="517" width="8.7109375" customWidth="1"/>
    <col min="518" max="518" width="5" customWidth="1"/>
    <col min="519" max="519" width="22.5703125" customWidth="1"/>
    <col min="520" max="520" width="6.28515625" customWidth="1"/>
    <col min="521" max="521" width="12.7109375" customWidth="1"/>
    <col min="522" max="522" width="12.85546875" bestFit="1" customWidth="1"/>
    <col min="523" max="523" width="14.42578125" customWidth="1"/>
    <col min="769" max="769" width="5.7109375" customWidth="1"/>
    <col min="770" max="770" width="6.28515625" customWidth="1"/>
    <col min="771" max="771" width="5.85546875" customWidth="1"/>
    <col min="772" max="772" width="4.7109375" customWidth="1"/>
    <col min="773" max="773" width="8.7109375" customWidth="1"/>
    <col min="774" max="774" width="5" customWidth="1"/>
    <col min="775" max="775" width="22.5703125" customWidth="1"/>
    <col min="776" max="776" width="6.28515625" customWidth="1"/>
    <col min="777" max="777" width="12.7109375" customWidth="1"/>
    <col min="778" max="778" width="12.85546875" bestFit="1" customWidth="1"/>
    <col min="779" max="779" width="14.42578125" customWidth="1"/>
    <col min="1025" max="1025" width="5.7109375" customWidth="1"/>
    <col min="1026" max="1026" width="6.28515625" customWidth="1"/>
    <col min="1027" max="1027" width="5.85546875" customWidth="1"/>
    <col min="1028" max="1028" width="4.7109375" customWidth="1"/>
    <col min="1029" max="1029" width="8.7109375" customWidth="1"/>
    <col min="1030" max="1030" width="5" customWidth="1"/>
    <col min="1031" max="1031" width="22.5703125" customWidth="1"/>
    <col min="1032" max="1032" width="6.28515625" customWidth="1"/>
    <col min="1033" max="1033" width="12.7109375" customWidth="1"/>
    <col min="1034" max="1034" width="12.85546875" bestFit="1" customWidth="1"/>
    <col min="1035" max="1035" width="14.42578125" customWidth="1"/>
    <col min="1281" max="1281" width="5.7109375" customWidth="1"/>
    <col min="1282" max="1282" width="6.28515625" customWidth="1"/>
    <col min="1283" max="1283" width="5.85546875" customWidth="1"/>
    <col min="1284" max="1284" width="4.7109375" customWidth="1"/>
    <col min="1285" max="1285" width="8.7109375" customWidth="1"/>
    <col min="1286" max="1286" width="5" customWidth="1"/>
    <col min="1287" max="1287" width="22.5703125" customWidth="1"/>
    <col min="1288" max="1288" width="6.28515625" customWidth="1"/>
    <col min="1289" max="1289" width="12.7109375" customWidth="1"/>
    <col min="1290" max="1290" width="12.85546875" bestFit="1" customWidth="1"/>
    <col min="1291" max="1291" width="14.42578125" customWidth="1"/>
    <col min="1537" max="1537" width="5.7109375" customWidth="1"/>
    <col min="1538" max="1538" width="6.28515625" customWidth="1"/>
    <col min="1539" max="1539" width="5.85546875" customWidth="1"/>
    <col min="1540" max="1540" width="4.7109375" customWidth="1"/>
    <col min="1541" max="1541" width="8.7109375" customWidth="1"/>
    <col min="1542" max="1542" width="5" customWidth="1"/>
    <col min="1543" max="1543" width="22.5703125" customWidth="1"/>
    <col min="1544" max="1544" width="6.28515625" customWidth="1"/>
    <col min="1545" max="1545" width="12.7109375" customWidth="1"/>
    <col min="1546" max="1546" width="12.85546875" bestFit="1" customWidth="1"/>
    <col min="1547" max="1547" width="14.42578125" customWidth="1"/>
    <col min="1793" max="1793" width="5.7109375" customWidth="1"/>
    <col min="1794" max="1794" width="6.28515625" customWidth="1"/>
    <col min="1795" max="1795" width="5.85546875" customWidth="1"/>
    <col min="1796" max="1796" width="4.7109375" customWidth="1"/>
    <col min="1797" max="1797" width="8.7109375" customWidth="1"/>
    <col min="1798" max="1798" width="5" customWidth="1"/>
    <col min="1799" max="1799" width="22.5703125" customWidth="1"/>
    <col min="1800" max="1800" width="6.28515625" customWidth="1"/>
    <col min="1801" max="1801" width="12.7109375" customWidth="1"/>
    <col min="1802" max="1802" width="12.85546875" bestFit="1" customWidth="1"/>
    <col min="1803" max="1803" width="14.42578125" customWidth="1"/>
    <col min="2049" max="2049" width="5.7109375" customWidth="1"/>
    <col min="2050" max="2050" width="6.28515625" customWidth="1"/>
    <col min="2051" max="2051" width="5.85546875" customWidth="1"/>
    <col min="2052" max="2052" width="4.7109375" customWidth="1"/>
    <col min="2053" max="2053" width="8.7109375" customWidth="1"/>
    <col min="2054" max="2054" width="5" customWidth="1"/>
    <col min="2055" max="2055" width="22.5703125" customWidth="1"/>
    <col min="2056" max="2056" width="6.28515625" customWidth="1"/>
    <col min="2057" max="2057" width="12.7109375" customWidth="1"/>
    <col min="2058" max="2058" width="12.85546875" bestFit="1" customWidth="1"/>
    <col min="2059" max="2059" width="14.42578125" customWidth="1"/>
    <col min="2305" max="2305" width="5.7109375" customWidth="1"/>
    <col min="2306" max="2306" width="6.28515625" customWidth="1"/>
    <col min="2307" max="2307" width="5.85546875" customWidth="1"/>
    <col min="2308" max="2308" width="4.7109375" customWidth="1"/>
    <col min="2309" max="2309" width="8.7109375" customWidth="1"/>
    <col min="2310" max="2310" width="5" customWidth="1"/>
    <col min="2311" max="2311" width="22.5703125" customWidth="1"/>
    <col min="2312" max="2312" width="6.28515625" customWidth="1"/>
    <col min="2313" max="2313" width="12.7109375" customWidth="1"/>
    <col min="2314" max="2314" width="12.85546875" bestFit="1" customWidth="1"/>
    <col min="2315" max="2315" width="14.42578125" customWidth="1"/>
    <col min="2561" max="2561" width="5.7109375" customWidth="1"/>
    <col min="2562" max="2562" width="6.28515625" customWidth="1"/>
    <col min="2563" max="2563" width="5.85546875" customWidth="1"/>
    <col min="2564" max="2564" width="4.7109375" customWidth="1"/>
    <col min="2565" max="2565" width="8.7109375" customWidth="1"/>
    <col min="2566" max="2566" width="5" customWidth="1"/>
    <col min="2567" max="2567" width="22.5703125" customWidth="1"/>
    <col min="2568" max="2568" width="6.28515625" customWidth="1"/>
    <col min="2569" max="2569" width="12.7109375" customWidth="1"/>
    <col min="2570" max="2570" width="12.85546875" bestFit="1" customWidth="1"/>
    <col min="2571" max="2571" width="14.42578125" customWidth="1"/>
    <col min="2817" max="2817" width="5.7109375" customWidth="1"/>
    <col min="2818" max="2818" width="6.28515625" customWidth="1"/>
    <col min="2819" max="2819" width="5.85546875" customWidth="1"/>
    <col min="2820" max="2820" width="4.7109375" customWidth="1"/>
    <col min="2821" max="2821" width="8.7109375" customWidth="1"/>
    <col min="2822" max="2822" width="5" customWidth="1"/>
    <col min="2823" max="2823" width="22.5703125" customWidth="1"/>
    <col min="2824" max="2824" width="6.28515625" customWidth="1"/>
    <col min="2825" max="2825" width="12.7109375" customWidth="1"/>
    <col min="2826" max="2826" width="12.85546875" bestFit="1" customWidth="1"/>
    <col min="2827" max="2827" width="14.42578125" customWidth="1"/>
    <col min="3073" max="3073" width="5.7109375" customWidth="1"/>
    <col min="3074" max="3074" width="6.28515625" customWidth="1"/>
    <col min="3075" max="3075" width="5.85546875" customWidth="1"/>
    <col min="3076" max="3076" width="4.7109375" customWidth="1"/>
    <col min="3077" max="3077" width="8.7109375" customWidth="1"/>
    <col min="3078" max="3078" width="5" customWidth="1"/>
    <col min="3079" max="3079" width="22.5703125" customWidth="1"/>
    <col min="3080" max="3080" width="6.28515625" customWidth="1"/>
    <col min="3081" max="3081" width="12.7109375" customWidth="1"/>
    <col min="3082" max="3082" width="12.85546875" bestFit="1" customWidth="1"/>
    <col min="3083" max="3083" width="14.42578125" customWidth="1"/>
    <col min="3329" max="3329" width="5.7109375" customWidth="1"/>
    <col min="3330" max="3330" width="6.28515625" customWidth="1"/>
    <col min="3331" max="3331" width="5.85546875" customWidth="1"/>
    <col min="3332" max="3332" width="4.7109375" customWidth="1"/>
    <col min="3333" max="3333" width="8.7109375" customWidth="1"/>
    <col min="3334" max="3334" width="5" customWidth="1"/>
    <col min="3335" max="3335" width="22.5703125" customWidth="1"/>
    <col min="3336" max="3336" width="6.28515625" customWidth="1"/>
    <col min="3337" max="3337" width="12.7109375" customWidth="1"/>
    <col min="3338" max="3338" width="12.85546875" bestFit="1" customWidth="1"/>
    <col min="3339" max="3339" width="14.42578125" customWidth="1"/>
    <col min="3585" max="3585" width="5.7109375" customWidth="1"/>
    <col min="3586" max="3586" width="6.28515625" customWidth="1"/>
    <col min="3587" max="3587" width="5.85546875" customWidth="1"/>
    <col min="3588" max="3588" width="4.7109375" customWidth="1"/>
    <col min="3589" max="3589" width="8.7109375" customWidth="1"/>
    <col min="3590" max="3590" width="5" customWidth="1"/>
    <col min="3591" max="3591" width="22.5703125" customWidth="1"/>
    <col min="3592" max="3592" width="6.28515625" customWidth="1"/>
    <col min="3593" max="3593" width="12.7109375" customWidth="1"/>
    <col min="3594" max="3594" width="12.85546875" bestFit="1" customWidth="1"/>
    <col min="3595" max="3595" width="14.42578125" customWidth="1"/>
    <col min="3841" max="3841" width="5.7109375" customWidth="1"/>
    <col min="3842" max="3842" width="6.28515625" customWidth="1"/>
    <col min="3843" max="3843" width="5.85546875" customWidth="1"/>
    <col min="3844" max="3844" width="4.7109375" customWidth="1"/>
    <col min="3845" max="3845" width="8.7109375" customWidth="1"/>
    <col min="3846" max="3846" width="5" customWidth="1"/>
    <col min="3847" max="3847" width="22.5703125" customWidth="1"/>
    <col min="3848" max="3848" width="6.28515625" customWidth="1"/>
    <col min="3849" max="3849" width="12.7109375" customWidth="1"/>
    <col min="3850" max="3850" width="12.85546875" bestFit="1" customWidth="1"/>
    <col min="3851" max="3851" width="14.42578125" customWidth="1"/>
    <col min="4097" max="4097" width="5.7109375" customWidth="1"/>
    <col min="4098" max="4098" width="6.28515625" customWidth="1"/>
    <col min="4099" max="4099" width="5.85546875" customWidth="1"/>
    <col min="4100" max="4100" width="4.7109375" customWidth="1"/>
    <col min="4101" max="4101" width="8.7109375" customWidth="1"/>
    <col min="4102" max="4102" width="5" customWidth="1"/>
    <col min="4103" max="4103" width="22.5703125" customWidth="1"/>
    <col min="4104" max="4104" width="6.28515625" customWidth="1"/>
    <col min="4105" max="4105" width="12.7109375" customWidth="1"/>
    <col min="4106" max="4106" width="12.85546875" bestFit="1" customWidth="1"/>
    <col min="4107" max="4107" width="14.42578125" customWidth="1"/>
    <col min="4353" max="4353" width="5.7109375" customWidth="1"/>
    <col min="4354" max="4354" width="6.28515625" customWidth="1"/>
    <col min="4355" max="4355" width="5.85546875" customWidth="1"/>
    <col min="4356" max="4356" width="4.7109375" customWidth="1"/>
    <col min="4357" max="4357" width="8.7109375" customWidth="1"/>
    <col min="4358" max="4358" width="5" customWidth="1"/>
    <col min="4359" max="4359" width="22.5703125" customWidth="1"/>
    <col min="4360" max="4360" width="6.28515625" customWidth="1"/>
    <col min="4361" max="4361" width="12.7109375" customWidth="1"/>
    <col min="4362" max="4362" width="12.85546875" bestFit="1" customWidth="1"/>
    <col min="4363" max="4363" width="14.42578125" customWidth="1"/>
    <col min="4609" max="4609" width="5.7109375" customWidth="1"/>
    <col min="4610" max="4610" width="6.28515625" customWidth="1"/>
    <col min="4611" max="4611" width="5.85546875" customWidth="1"/>
    <col min="4612" max="4612" width="4.7109375" customWidth="1"/>
    <col min="4613" max="4613" width="8.7109375" customWidth="1"/>
    <col min="4614" max="4614" width="5" customWidth="1"/>
    <col min="4615" max="4615" width="22.5703125" customWidth="1"/>
    <col min="4616" max="4616" width="6.28515625" customWidth="1"/>
    <col min="4617" max="4617" width="12.7109375" customWidth="1"/>
    <col min="4618" max="4618" width="12.85546875" bestFit="1" customWidth="1"/>
    <col min="4619" max="4619" width="14.42578125" customWidth="1"/>
    <col min="4865" max="4865" width="5.7109375" customWidth="1"/>
    <col min="4866" max="4866" width="6.28515625" customWidth="1"/>
    <col min="4867" max="4867" width="5.85546875" customWidth="1"/>
    <col min="4868" max="4868" width="4.7109375" customWidth="1"/>
    <col min="4869" max="4869" width="8.7109375" customWidth="1"/>
    <col min="4870" max="4870" width="5" customWidth="1"/>
    <col min="4871" max="4871" width="22.5703125" customWidth="1"/>
    <col min="4872" max="4872" width="6.28515625" customWidth="1"/>
    <col min="4873" max="4873" width="12.7109375" customWidth="1"/>
    <col min="4874" max="4874" width="12.85546875" bestFit="1" customWidth="1"/>
    <col min="4875" max="4875" width="14.42578125" customWidth="1"/>
    <col min="5121" max="5121" width="5.7109375" customWidth="1"/>
    <col min="5122" max="5122" width="6.28515625" customWidth="1"/>
    <col min="5123" max="5123" width="5.85546875" customWidth="1"/>
    <col min="5124" max="5124" width="4.7109375" customWidth="1"/>
    <col min="5125" max="5125" width="8.7109375" customWidth="1"/>
    <col min="5126" max="5126" width="5" customWidth="1"/>
    <col min="5127" max="5127" width="22.5703125" customWidth="1"/>
    <col min="5128" max="5128" width="6.28515625" customWidth="1"/>
    <col min="5129" max="5129" width="12.7109375" customWidth="1"/>
    <col min="5130" max="5130" width="12.85546875" bestFit="1" customWidth="1"/>
    <col min="5131" max="5131" width="14.42578125" customWidth="1"/>
    <col min="5377" max="5377" width="5.7109375" customWidth="1"/>
    <col min="5378" max="5378" width="6.28515625" customWidth="1"/>
    <col min="5379" max="5379" width="5.85546875" customWidth="1"/>
    <col min="5380" max="5380" width="4.7109375" customWidth="1"/>
    <col min="5381" max="5381" width="8.7109375" customWidth="1"/>
    <col min="5382" max="5382" width="5" customWidth="1"/>
    <col min="5383" max="5383" width="22.5703125" customWidth="1"/>
    <col min="5384" max="5384" width="6.28515625" customWidth="1"/>
    <col min="5385" max="5385" width="12.7109375" customWidth="1"/>
    <col min="5386" max="5386" width="12.85546875" bestFit="1" customWidth="1"/>
    <col min="5387" max="5387" width="14.42578125" customWidth="1"/>
    <col min="5633" max="5633" width="5.7109375" customWidth="1"/>
    <col min="5634" max="5634" width="6.28515625" customWidth="1"/>
    <col min="5635" max="5635" width="5.85546875" customWidth="1"/>
    <col min="5636" max="5636" width="4.7109375" customWidth="1"/>
    <col min="5637" max="5637" width="8.7109375" customWidth="1"/>
    <col min="5638" max="5638" width="5" customWidth="1"/>
    <col min="5639" max="5639" width="22.5703125" customWidth="1"/>
    <col min="5640" max="5640" width="6.28515625" customWidth="1"/>
    <col min="5641" max="5641" width="12.7109375" customWidth="1"/>
    <col min="5642" max="5642" width="12.85546875" bestFit="1" customWidth="1"/>
    <col min="5643" max="5643" width="14.42578125" customWidth="1"/>
    <col min="5889" max="5889" width="5.7109375" customWidth="1"/>
    <col min="5890" max="5890" width="6.28515625" customWidth="1"/>
    <col min="5891" max="5891" width="5.85546875" customWidth="1"/>
    <col min="5892" max="5892" width="4.7109375" customWidth="1"/>
    <col min="5893" max="5893" width="8.7109375" customWidth="1"/>
    <col min="5894" max="5894" width="5" customWidth="1"/>
    <col min="5895" max="5895" width="22.5703125" customWidth="1"/>
    <col min="5896" max="5896" width="6.28515625" customWidth="1"/>
    <col min="5897" max="5897" width="12.7109375" customWidth="1"/>
    <col min="5898" max="5898" width="12.85546875" bestFit="1" customWidth="1"/>
    <col min="5899" max="5899" width="14.42578125" customWidth="1"/>
    <col min="6145" max="6145" width="5.7109375" customWidth="1"/>
    <col min="6146" max="6146" width="6.28515625" customWidth="1"/>
    <col min="6147" max="6147" width="5.85546875" customWidth="1"/>
    <col min="6148" max="6148" width="4.7109375" customWidth="1"/>
    <col min="6149" max="6149" width="8.7109375" customWidth="1"/>
    <col min="6150" max="6150" width="5" customWidth="1"/>
    <col min="6151" max="6151" width="22.5703125" customWidth="1"/>
    <col min="6152" max="6152" width="6.28515625" customWidth="1"/>
    <col min="6153" max="6153" width="12.7109375" customWidth="1"/>
    <col min="6154" max="6154" width="12.85546875" bestFit="1" customWidth="1"/>
    <col min="6155" max="6155" width="14.42578125" customWidth="1"/>
    <col min="6401" max="6401" width="5.7109375" customWidth="1"/>
    <col min="6402" max="6402" width="6.28515625" customWidth="1"/>
    <col min="6403" max="6403" width="5.85546875" customWidth="1"/>
    <col min="6404" max="6404" width="4.7109375" customWidth="1"/>
    <col min="6405" max="6405" width="8.7109375" customWidth="1"/>
    <col min="6406" max="6406" width="5" customWidth="1"/>
    <col min="6407" max="6407" width="22.5703125" customWidth="1"/>
    <col min="6408" max="6408" width="6.28515625" customWidth="1"/>
    <col min="6409" max="6409" width="12.7109375" customWidth="1"/>
    <col min="6410" max="6410" width="12.85546875" bestFit="1" customWidth="1"/>
    <col min="6411" max="6411" width="14.42578125" customWidth="1"/>
    <col min="6657" max="6657" width="5.7109375" customWidth="1"/>
    <col min="6658" max="6658" width="6.28515625" customWidth="1"/>
    <col min="6659" max="6659" width="5.85546875" customWidth="1"/>
    <col min="6660" max="6660" width="4.7109375" customWidth="1"/>
    <col min="6661" max="6661" width="8.7109375" customWidth="1"/>
    <col min="6662" max="6662" width="5" customWidth="1"/>
    <col min="6663" max="6663" width="22.5703125" customWidth="1"/>
    <col min="6664" max="6664" width="6.28515625" customWidth="1"/>
    <col min="6665" max="6665" width="12.7109375" customWidth="1"/>
    <col min="6666" max="6666" width="12.85546875" bestFit="1" customWidth="1"/>
    <col min="6667" max="6667" width="14.42578125" customWidth="1"/>
    <col min="6913" max="6913" width="5.7109375" customWidth="1"/>
    <col min="6914" max="6914" width="6.28515625" customWidth="1"/>
    <col min="6915" max="6915" width="5.85546875" customWidth="1"/>
    <col min="6916" max="6916" width="4.7109375" customWidth="1"/>
    <col min="6917" max="6917" width="8.7109375" customWidth="1"/>
    <col min="6918" max="6918" width="5" customWidth="1"/>
    <col min="6919" max="6919" width="22.5703125" customWidth="1"/>
    <col min="6920" max="6920" width="6.28515625" customWidth="1"/>
    <col min="6921" max="6921" width="12.7109375" customWidth="1"/>
    <col min="6922" max="6922" width="12.85546875" bestFit="1" customWidth="1"/>
    <col min="6923" max="6923" width="14.42578125" customWidth="1"/>
    <col min="7169" max="7169" width="5.7109375" customWidth="1"/>
    <col min="7170" max="7170" width="6.28515625" customWidth="1"/>
    <col min="7171" max="7171" width="5.85546875" customWidth="1"/>
    <col min="7172" max="7172" width="4.7109375" customWidth="1"/>
    <col min="7173" max="7173" width="8.7109375" customWidth="1"/>
    <col min="7174" max="7174" width="5" customWidth="1"/>
    <col min="7175" max="7175" width="22.5703125" customWidth="1"/>
    <col min="7176" max="7176" width="6.28515625" customWidth="1"/>
    <col min="7177" max="7177" width="12.7109375" customWidth="1"/>
    <col min="7178" max="7178" width="12.85546875" bestFit="1" customWidth="1"/>
    <col min="7179" max="7179" width="14.42578125" customWidth="1"/>
    <col min="7425" max="7425" width="5.7109375" customWidth="1"/>
    <col min="7426" max="7426" width="6.28515625" customWidth="1"/>
    <col min="7427" max="7427" width="5.85546875" customWidth="1"/>
    <col min="7428" max="7428" width="4.7109375" customWidth="1"/>
    <col min="7429" max="7429" width="8.7109375" customWidth="1"/>
    <col min="7430" max="7430" width="5" customWidth="1"/>
    <col min="7431" max="7431" width="22.5703125" customWidth="1"/>
    <col min="7432" max="7432" width="6.28515625" customWidth="1"/>
    <col min="7433" max="7433" width="12.7109375" customWidth="1"/>
    <col min="7434" max="7434" width="12.85546875" bestFit="1" customWidth="1"/>
    <col min="7435" max="7435" width="14.42578125" customWidth="1"/>
    <col min="7681" max="7681" width="5.7109375" customWidth="1"/>
    <col min="7682" max="7682" width="6.28515625" customWidth="1"/>
    <col min="7683" max="7683" width="5.85546875" customWidth="1"/>
    <col min="7684" max="7684" width="4.7109375" customWidth="1"/>
    <col min="7685" max="7685" width="8.7109375" customWidth="1"/>
    <col min="7686" max="7686" width="5" customWidth="1"/>
    <col min="7687" max="7687" width="22.5703125" customWidth="1"/>
    <col min="7688" max="7688" width="6.28515625" customWidth="1"/>
    <col min="7689" max="7689" width="12.7109375" customWidth="1"/>
    <col min="7690" max="7690" width="12.85546875" bestFit="1" customWidth="1"/>
    <col min="7691" max="7691" width="14.42578125" customWidth="1"/>
    <col min="7937" max="7937" width="5.7109375" customWidth="1"/>
    <col min="7938" max="7938" width="6.28515625" customWidth="1"/>
    <col min="7939" max="7939" width="5.85546875" customWidth="1"/>
    <col min="7940" max="7940" width="4.7109375" customWidth="1"/>
    <col min="7941" max="7941" width="8.7109375" customWidth="1"/>
    <col min="7942" max="7942" width="5" customWidth="1"/>
    <col min="7943" max="7943" width="22.5703125" customWidth="1"/>
    <col min="7944" max="7944" width="6.28515625" customWidth="1"/>
    <col min="7945" max="7945" width="12.7109375" customWidth="1"/>
    <col min="7946" max="7946" width="12.85546875" bestFit="1" customWidth="1"/>
    <col min="7947" max="7947" width="14.42578125" customWidth="1"/>
    <col min="8193" max="8193" width="5.7109375" customWidth="1"/>
    <col min="8194" max="8194" width="6.28515625" customWidth="1"/>
    <col min="8195" max="8195" width="5.85546875" customWidth="1"/>
    <col min="8196" max="8196" width="4.7109375" customWidth="1"/>
    <col min="8197" max="8197" width="8.7109375" customWidth="1"/>
    <col min="8198" max="8198" width="5" customWidth="1"/>
    <col min="8199" max="8199" width="22.5703125" customWidth="1"/>
    <col min="8200" max="8200" width="6.28515625" customWidth="1"/>
    <col min="8201" max="8201" width="12.7109375" customWidth="1"/>
    <col min="8202" max="8202" width="12.85546875" bestFit="1" customWidth="1"/>
    <col min="8203" max="8203" width="14.42578125" customWidth="1"/>
    <col min="8449" max="8449" width="5.7109375" customWidth="1"/>
    <col min="8450" max="8450" width="6.28515625" customWidth="1"/>
    <col min="8451" max="8451" width="5.85546875" customWidth="1"/>
    <col min="8452" max="8452" width="4.7109375" customWidth="1"/>
    <col min="8453" max="8453" width="8.7109375" customWidth="1"/>
    <col min="8454" max="8454" width="5" customWidth="1"/>
    <col min="8455" max="8455" width="22.5703125" customWidth="1"/>
    <col min="8456" max="8456" width="6.28515625" customWidth="1"/>
    <col min="8457" max="8457" width="12.7109375" customWidth="1"/>
    <col min="8458" max="8458" width="12.85546875" bestFit="1" customWidth="1"/>
    <col min="8459" max="8459" width="14.42578125" customWidth="1"/>
    <col min="8705" max="8705" width="5.7109375" customWidth="1"/>
    <col min="8706" max="8706" width="6.28515625" customWidth="1"/>
    <col min="8707" max="8707" width="5.85546875" customWidth="1"/>
    <col min="8708" max="8708" width="4.7109375" customWidth="1"/>
    <col min="8709" max="8709" width="8.7109375" customWidth="1"/>
    <col min="8710" max="8710" width="5" customWidth="1"/>
    <col min="8711" max="8711" width="22.5703125" customWidth="1"/>
    <col min="8712" max="8712" width="6.28515625" customWidth="1"/>
    <col min="8713" max="8713" width="12.7109375" customWidth="1"/>
    <col min="8714" max="8714" width="12.85546875" bestFit="1" customWidth="1"/>
    <col min="8715" max="8715" width="14.42578125" customWidth="1"/>
    <col min="8961" max="8961" width="5.7109375" customWidth="1"/>
    <col min="8962" max="8962" width="6.28515625" customWidth="1"/>
    <col min="8963" max="8963" width="5.85546875" customWidth="1"/>
    <col min="8964" max="8964" width="4.7109375" customWidth="1"/>
    <col min="8965" max="8965" width="8.7109375" customWidth="1"/>
    <col min="8966" max="8966" width="5" customWidth="1"/>
    <col min="8967" max="8967" width="22.5703125" customWidth="1"/>
    <col min="8968" max="8968" width="6.28515625" customWidth="1"/>
    <col min="8969" max="8969" width="12.7109375" customWidth="1"/>
    <col min="8970" max="8970" width="12.85546875" bestFit="1" customWidth="1"/>
    <col min="8971" max="8971" width="14.42578125" customWidth="1"/>
    <col min="9217" max="9217" width="5.7109375" customWidth="1"/>
    <col min="9218" max="9218" width="6.28515625" customWidth="1"/>
    <col min="9219" max="9219" width="5.85546875" customWidth="1"/>
    <col min="9220" max="9220" width="4.7109375" customWidth="1"/>
    <col min="9221" max="9221" width="8.7109375" customWidth="1"/>
    <col min="9222" max="9222" width="5" customWidth="1"/>
    <col min="9223" max="9223" width="22.5703125" customWidth="1"/>
    <col min="9224" max="9224" width="6.28515625" customWidth="1"/>
    <col min="9225" max="9225" width="12.7109375" customWidth="1"/>
    <col min="9226" max="9226" width="12.85546875" bestFit="1" customWidth="1"/>
    <col min="9227" max="9227" width="14.42578125" customWidth="1"/>
    <col min="9473" max="9473" width="5.7109375" customWidth="1"/>
    <col min="9474" max="9474" width="6.28515625" customWidth="1"/>
    <col min="9475" max="9475" width="5.85546875" customWidth="1"/>
    <col min="9476" max="9476" width="4.7109375" customWidth="1"/>
    <col min="9477" max="9477" width="8.7109375" customWidth="1"/>
    <col min="9478" max="9478" width="5" customWidth="1"/>
    <col min="9479" max="9479" width="22.5703125" customWidth="1"/>
    <col min="9480" max="9480" width="6.28515625" customWidth="1"/>
    <col min="9481" max="9481" width="12.7109375" customWidth="1"/>
    <col min="9482" max="9482" width="12.85546875" bestFit="1" customWidth="1"/>
    <col min="9483" max="9483" width="14.42578125" customWidth="1"/>
    <col min="9729" max="9729" width="5.7109375" customWidth="1"/>
    <col min="9730" max="9730" width="6.28515625" customWidth="1"/>
    <col min="9731" max="9731" width="5.85546875" customWidth="1"/>
    <col min="9732" max="9732" width="4.7109375" customWidth="1"/>
    <col min="9733" max="9733" width="8.7109375" customWidth="1"/>
    <col min="9734" max="9734" width="5" customWidth="1"/>
    <col min="9735" max="9735" width="22.5703125" customWidth="1"/>
    <col min="9736" max="9736" width="6.28515625" customWidth="1"/>
    <col min="9737" max="9737" width="12.7109375" customWidth="1"/>
    <col min="9738" max="9738" width="12.85546875" bestFit="1" customWidth="1"/>
    <col min="9739" max="9739" width="14.42578125" customWidth="1"/>
    <col min="9985" max="9985" width="5.7109375" customWidth="1"/>
    <col min="9986" max="9986" width="6.28515625" customWidth="1"/>
    <col min="9987" max="9987" width="5.85546875" customWidth="1"/>
    <col min="9988" max="9988" width="4.7109375" customWidth="1"/>
    <col min="9989" max="9989" width="8.7109375" customWidth="1"/>
    <col min="9990" max="9990" width="5" customWidth="1"/>
    <col min="9991" max="9991" width="22.5703125" customWidth="1"/>
    <col min="9992" max="9992" width="6.28515625" customWidth="1"/>
    <col min="9993" max="9993" width="12.7109375" customWidth="1"/>
    <col min="9994" max="9994" width="12.85546875" bestFit="1" customWidth="1"/>
    <col min="9995" max="9995" width="14.42578125" customWidth="1"/>
    <col min="10241" max="10241" width="5.7109375" customWidth="1"/>
    <col min="10242" max="10242" width="6.28515625" customWidth="1"/>
    <col min="10243" max="10243" width="5.85546875" customWidth="1"/>
    <col min="10244" max="10244" width="4.7109375" customWidth="1"/>
    <col min="10245" max="10245" width="8.7109375" customWidth="1"/>
    <col min="10246" max="10246" width="5" customWidth="1"/>
    <col min="10247" max="10247" width="22.5703125" customWidth="1"/>
    <col min="10248" max="10248" width="6.28515625" customWidth="1"/>
    <col min="10249" max="10249" width="12.7109375" customWidth="1"/>
    <col min="10250" max="10250" width="12.85546875" bestFit="1" customWidth="1"/>
    <col min="10251" max="10251" width="14.42578125" customWidth="1"/>
    <col min="10497" max="10497" width="5.7109375" customWidth="1"/>
    <col min="10498" max="10498" width="6.28515625" customWidth="1"/>
    <col min="10499" max="10499" width="5.85546875" customWidth="1"/>
    <col min="10500" max="10500" width="4.7109375" customWidth="1"/>
    <col min="10501" max="10501" width="8.7109375" customWidth="1"/>
    <col min="10502" max="10502" width="5" customWidth="1"/>
    <col min="10503" max="10503" width="22.5703125" customWidth="1"/>
    <col min="10504" max="10504" width="6.28515625" customWidth="1"/>
    <col min="10505" max="10505" width="12.7109375" customWidth="1"/>
    <col min="10506" max="10506" width="12.85546875" bestFit="1" customWidth="1"/>
    <col min="10507" max="10507" width="14.42578125" customWidth="1"/>
    <col min="10753" max="10753" width="5.7109375" customWidth="1"/>
    <col min="10754" max="10754" width="6.28515625" customWidth="1"/>
    <col min="10755" max="10755" width="5.85546875" customWidth="1"/>
    <col min="10756" max="10756" width="4.7109375" customWidth="1"/>
    <col min="10757" max="10757" width="8.7109375" customWidth="1"/>
    <col min="10758" max="10758" width="5" customWidth="1"/>
    <col min="10759" max="10759" width="22.5703125" customWidth="1"/>
    <col min="10760" max="10760" width="6.28515625" customWidth="1"/>
    <col min="10761" max="10761" width="12.7109375" customWidth="1"/>
    <col min="10762" max="10762" width="12.85546875" bestFit="1" customWidth="1"/>
    <col min="10763" max="10763" width="14.42578125" customWidth="1"/>
    <col min="11009" max="11009" width="5.7109375" customWidth="1"/>
    <col min="11010" max="11010" width="6.28515625" customWidth="1"/>
    <col min="11011" max="11011" width="5.85546875" customWidth="1"/>
    <col min="11012" max="11012" width="4.7109375" customWidth="1"/>
    <col min="11013" max="11013" width="8.7109375" customWidth="1"/>
    <col min="11014" max="11014" width="5" customWidth="1"/>
    <col min="11015" max="11015" width="22.5703125" customWidth="1"/>
    <col min="11016" max="11016" width="6.28515625" customWidth="1"/>
    <col min="11017" max="11017" width="12.7109375" customWidth="1"/>
    <col min="11018" max="11018" width="12.85546875" bestFit="1" customWidth="1"/>
    <col min="11019" max="11019" width="14.42578125" customWidth="1"/>
    <col min="11265" max="11265" width="5.7109375" customWidth="1"/>
    <col min="11266" max="11266" width="6.28515625" customWidth="1"/>
    <col min="11267" max="11267" width="5.85546875" customWidth="1"/>
    <col min="11268" max="11268" width="4.7109375" customWidth="1"/>
    <col min="11269" max="11269" width="8.7109375" customWidth="1"/>
    <col min="11270" max="11270" width="5" customWidth="1"/>
    <col min="11271" max="11271" width="22.5703125" customWidth="1"/>
    <col min="11272" max="11272" width="6.28515625" customWidth="1"/>
    <col min="11273" max="11273" width="12.7109375" customWidth="1"/>
    <col min="11274" max="11274" width="12.85546875" bestFit="1" customWidth="1"/>
    <col min="11275" max="11275" width="14.42578125" customWidth="1"/>
    <col min="11521" max="11521" width="5.7109375" customWidth="1"/>
    <col min="11522" max="11522" width="6.28515625" customWidth="1"/>
    <col min="11523" max="11523" width="5.85546875" customWidth="1"/>
    <col min="11524" max="11524" width="4.7109375" customWidth="1"/>
    <col min="11525" max="11525" width="8.7109375" customWidth="1"/>
    <col min="11526" max="11526" width="5" customWidth="1"/>
    <col min="11527" max="11527" width="22.5703125" customWidth="1"/>
    <col min="11528" max="11528" width="6.28515625" customWidth="1"/>
    <col min="11529" max="11529" width="12.7109375" customWidth="1"/>
    <col min="11530" max="11530" width="12.85546875" bestFit="1" customWidth="1"/>
    <col min="11531" max="11531" width="14.42578125" customWidth="1"/>
    <col min="11777" max="11777" width="5.7109375" customWidth="1"/>
    <col min="11778" max="11778" width="6.28515625" customWidth="1"/>
    <col min="11779" max="11779" width="5.85546875" customWidth="1"/>
    <col min="11780" max="11780" width="4.7109375" customWidth="1"/>
    <col min="11781" max="11781" width="8.7109375" customWidth="1"/>
    <col min="11782" max="11782" width="5" customWidth="1"/>
    <col min="11783" max="11783" width="22.5703125" customWidth="1"/>
    <col min="11784" max="11784" width="6.28515625" customWidth="1"/>
    <col min="11785" max="11785" width="12.7109375" customWidth="1"/>
    <col min="11786" max="11786" width="12.85546875" bestFit="1" customWidth="1"/>
    <col min="11787" max="11787" width="14.42578125" customWidth="1"/>
    <col min="12033" max="12033" width="5.7109375" customWidth="1"/>
    <col min="12034" max="12034" width="6.28515625" customWidth="1"/>
    <col min="12035" max="12035" width="5.85546875" customWidth="1"/>
    <col min="12036" max="12036" width="4.7109375" customWidth="1"/>
    <col min="12037" max="12037" width="8.7109375" customWidth="1"/>
    <col min="12038" max="12038" width="5" customWidth="1"/>
    <col min="12039" max="12039" width="22.5703125" customWidth="1"/>
    <col min="12040" max="12040" width="6.28515625" customWidth="1"/>
    <col min="12041" max="12041" width="12.7109375" customWidth="1"/>
    <col min="12042" max="12042" width="12.85546875" bestFit="1" customWidth="1"/>
    <col min="12043" max="12043" width="14.42578125" customWidth="1"/>
    <col min="12289" max="12289" width="5.7109375" customWidth="1"/>
    <col min="12290" max="12290" width="6.28515625" customWidth="1"/>
    <col min="12291" max="12291" width="5.85546875" customWidth="1"/>
    <col min="12292" max="12292" width="4.7109375" customWidth="1"/>
    <col min="12293" max="12293" width="8.7109375" customWidth="1"/>
    <col min="12294" max="12294" width="5" customWidth="1"/>
    <col min="12295" max="12295" width="22.5703125" customWidth="1"/>
    <col min="12296" max="12296" width="6.28515625" customWidth="1"/>
    <col min="12297" max="12297" width="12.7109375" customWidth="1"/>
    <col min="12298" max="12298" width="12.85546875" bestFit="1" customWidth="1"/>
    <col min="12299" max="12299" width="14.42578125" customWidth="1"/>
    <col min="12545" max="12545" width="5.7109375" customWidth="1"/>
    <col min="12546" max="12546" width="6.28515625" customWidth="1"/>
    <col min="12547" max="12547" width="5.85546875" customWidth="1"/>
    <col min="12548" max="12548" width="4.7109375" customWidth="1"/>
    <col min="12549" max="12549" width="8.7109375" customWidth="1"/>
    <col min="12550" max="12550" width="5" customWidth="1"/>
    <col min="12551" max="12551" width="22.5703125" customWidth="1"/>
    <col min="12552" max="12552" width="6.28515625" customWidth="1"/>
    <col min="12553" max="12553" width="12.7109375" customWidth="1"/>
    <col min="12554" max="12554" width="12.85546875" bestFit="1" customWidth="1"/>
    <col min="12555" max="12555" width="14.42578125" customWidth="1"/>
    <col min="12801" max="12801" width="5.7109375" customWidth="1"/>
    <col min="12802" max="12802" width="6.28515625" customWidth="1"/>
    <col min="12803" max="12803" width="5.85546875" customWidth="1"/>
    <col min="12804" max="12804" width="4.7109375" customWidth="1"/>
    <col min="12805" max="12805" width="8.7109375" customWidth="1"/>
    <col min="12806" max="12806" width="5" customWidth="1"/>
    <col min="12807" max="12807" width="22.5703125" customWidth="1"/>
    <col min="12808" max="12808" width="6.28515625" customWidth="1"/>
    <col min="12809" max="12809" width="12.7109375" customWidth="1"/>
    <col min="12810" max="12810" width="12.85546875" bestFit="1" customWidth="1"/>
    <col min="12811" max="12811" width="14.42578125" customWidth="1"/>
    <col min="13057" max="13057" width="5.7109375" customWidth="1"/>
    <col min="13058" max="13058" width="6.28515625" customWidth="1"/>
    <col min="13059" max="13059" width="5.85546875" customWidth="1"/>
    <col min="13060" max="13060" width="4.7109375" customWidth="1"/>
    <col min="13061" max="13061" width="8.7109375" customWidth="1"/>
    <col min="13062" max="13062" width="5" customWidth="1"/>
    <col min="13063" max="13063" width="22.5703125" customWidth="1"/>
    <col min="13064" max="13064" width="6.28515625" customWidth="1"/>
    <col min="13065" max="13065" width="12.7109375" customWidth="1"/>
    <col min="13066" max="13066" width="12.85546875" bestFit="1" customWidth="1"/>
    <col min="13067" max="13067" width="14.42578125" customWidth="1"/>
    <col min="13313" max="13313" width="5.7109375" customWidth="1"/>
    <col min="13314" max="13314" width="6.28515625" customWidth="1"/>
    <col min="13315" max="13315" width="5.85546875" customWidth="1"/>
    <col min="13316" max="13316" width="4.7109375" customWidth="1"/>
    <col min="13317" max="13317" width="8.7109375" customWidth="1"/>
    <col min="13318" max="13318" width="5" customWidth="1"/>
    <col min="13319" max="13319" width="22.5703125" customWidth="1"/>
    <col min="13320" max="13320" width="6.28515625" customWidth="1"/>
    <col min="13321" max="13321" width="12.7109375" customWidth="1"/>
    <col min="13322" max="13322" width="12.85546875" bestFit="1" customWidth="1"/>
    <col min="13323" max="13323" width="14.42578125" customWidth="1"/>
    <col min="13569" max="13569" width="5.7109375" customWidth="1"/>
    <col min="13570" max="13570" width="6.28515625" customWidth="1"/>
    <col min="13571" max="13571" width="5.85546875" customWidth="1"/>
    <col min="13572" max="13572" width="4.7109375" customWidth="1"/>
    <col min="13573" max="13573" width="8.7109375" customWidth="1"/>
    <col min="13574" max="13574" width="5" customWidth="1"/>
    <col min="13575" max="13575" width="22.5703125" customWidth="1"/>
    <col min="13576" max="13576" width="6.28515625" customWidth="1"/>
    <col min="13577" max="13577" width="12.7109375" customWidth="1"/>
    <col min="13578" max="13578" width="12.85546875" bestFit="1" customWidth="1"/>
    <col min="13579" max="13579" width="14.42578125" customWidth="1"/>
    <col min="13825" max="13825" width="5.7109375" customWidth="1"/>
    <col min="13826" max="13826" width="6.28515625" customWidth="1"/>
    <col min="13827" max="13827" width="5.85546875" customWidth="1"/>
    <col min="13828" max="13828" width="4.7109375" customWidth="1"/>
    <col min="13829" max="13829" width="8.7109375" customWidth="1"/>
    <col min="13830" max="13830" width="5" customWidth="1"/>
    <col min="13831" max="13831" width="22.5703125" customWidth="1"/>
    <col min="13832" max="13832" width="6.28515625" customWidth="1"/>
    <col min="13833" max="13833" width="12.7109375" customWidth="1"/>
    <col min="13834" max="13834" width="12.85546875" bestFit="1" customWidth="1"/>
    <col min="13835" max="13835" width="14.42578125" customWidth="1"/>
    <col min="14081" max="14081" width="5.7109375" customWidth="1"/>
    <col min="14082" max="14082" width="6.28515625" customWidth="1"/>
    <col min="14083" max="14083" width="5.85546875" customWidth="1"/>
    <col min="14084" max="14084" width="4.7109375" customWidth="1"/>
    <col min="14085" max="14085" width="8.7109375" customWidth="1"/>
    <col min="14086" max="14086" width="5" customWidth="1"/>
    <col min="14087" max="14087" width="22.5703125" customWidth="1"/>
    <col min="14088" max="14088" width="6.28515625" customWidth="1"/>
    <col min="14089" max="14089" width="12.7109375" customWidth="1"/>
    <col min="14090" max="14090" width="12.85546875" bestFit="1" customWidth="1"/>
    <col min="14091" max="14091" width="14.42578125" customWidth="1"/>
    <col min="14337" max="14337" width="5.7109375" customWidth="1"/>
    <col min="14338" max="14338" width="6.28515625" customWidth="1"/>
    <col min="14339" max="14339" width="5.85546875" customWidth="1"/>
    <col min="14340" max="14340" width="4.7109375" customWidth="1"/>
    <col min="14341" max="14341" width="8.7109375" customWidth="1"/>
    <col min="14342" max="14342" width="5" customWidth="1"/>
    <col min="14343" max="14343" width="22.5703125" customWidth="1"/>
    <col min="14344" max="14344" width="6.28515625" customWidth="1"/>
    <col min="14345" max="14345" width="12.7109375" customWidth="1"/>
    <col min="14346" max="14346" width="12.85546875" bestFit="1" customWidth="1"/>
    <col min="14347" max="14347" width="14.42578125" customWidth="1"/>
    <col min="14593" max="14593" width="5.7109375" customWidth="1"/>
    <col min="14594" max="14594" width="6.28515625" customWidth="1"/>
    <col min="14595" max="14595" width="5.85546875" customWidth="1"/>
    <col min="14596" max="14596" width="4.7109375" customWidth="1"/>
    <col min="14597" max="14597" width="8.7109375" customWidth="1"/>
    <col min="14598" max="14598" width="5" customWidth="1"/>
    <col min="14599" max="14599" width="22.5703125" customWidth="1"/>
    <col min="14600" max="14600" width="6.28515625" customWidth="1"/>
    <col min="14601" max="14601" width="12.7109375" customWidth="1"/>
    <col min="14602" max="14602" width="12.85546875" bestFit="1" customWidth="1"/>
    <col min="14603" max="14603" width="14.42578125" customWidth="1"/>
    <col min="14849" max="14849" width="5.7109375" customWidth="1"/>
    <col min="14850" max="14850" width="6.28515625" customWidth="1"/>
    <col min="14851" max="14851" width="5.85546875" customWidth="1"/>
    <col min="14852" max="14852" width="4.7109375" customWidth="1"/>
    <col min="14853" max="14853" width="8.7109375" customWidth="1"/>
    <col min="14854" max="14854" width="5" customWidth="1"/>
    <col min="14855" max="14855" width="22.5703125" customWidth="1"/>
    <col min="14856" max="14856" width="6.28515625" customWidth="1"/>
    <col min="14857" max="14857" width="12.7109375" customWidth="1"/>
    <col min="14858" max="14858" width="12.85546875" bestFit="1" customWidth="1"/>
    <col min="14859" max="14859" width="14.42578125" customWidth="1"/>
    <col min="15105" max="15105" width="5.7109375" customWidth="1"/>
    <col min="15106" max="15106" width="6.28515625" customWidth="1"/>
    <col min="15107" max="15107" width="5.85546875" customWidth="1"/>
    <col min="15108" max="15108" width="4.7109375" customWidth="1"/>
    <col min="15109" max="15109" width="8.7109375" customWidth="1"/>
    <col min="15110" max="15110" width="5" customWidth="1"/>
    <col min="15111" max="15111" width="22.5703125" customWidth="1"/>
    <col min="15112" max="15112" width="6.28515625" customWidth="1"/>
    <col min="15113" max="15113" width="12.7109375" customWidth="1"/>
    <col min="15114" max="15114" width="12.85546875" bestFit="1" customWidth="1"/>
    <col min="15115" max="15115" width="14.42578125" customWidth="1"/>
    <col min="15361" max="15361" width="5.7109375" customWidth="1"/>
    <col min="15362" max="15362" width="6.28515625" customWidth="1"/>
    <col min="15363" max="15363" width="5.85546875" customWidth="1"/>
    <col min="15364" max="15364" width="4.7109375" customWidth="1"/>
    <col min="15365" max="15365" width="8.7109375" customWidth="1"/>
    <col min="15366" max="15366" width="5" customWidth="1"/>
    <col min="15367" max="15367" width="22.5703125" customWidth="1"/>
    <col min="15368" max="15368" width="6.28515625" customWidth="1"/>
    <col min="15369" max="15369" width="12.7109375" customWidth="1"/>
    <col min="15370" max="15370" width="12.85546875" bestFit="1" customWidth="1"/>
    <col min="15371" max="15371" width="14.42578125" customWidth="1"/>
    <col min="15617" max="15617" width="5.7109375" customWidth="1"/>
    <col min="15618" max="15618" width="6.28515625" customWidth="1"/>
    <col min="15619" max="15619" width="5.85546875" customWidth="1"/>
    <col min="15620" max="15620" width="4.7109375" customWidth="1"/>
    <col min="15621" max="15621" width="8.7109375" customWidth="1"/>
    <col min="15622" max="15622" width="5" customWidth="1"/>
    <col min="15623" max="15623" width="22.5703125" customWidth="1"/>
    <col min="15624" max="15624" width="6.28515625" customWidth="1"/>
    <col min="15625" max="15625" width="12.7109375" customWidth="1"/>
    <col min="15626" max="15626" width="12.85546875" bestFit="1" customWidth="1"/>
    <col min="15627" max="15627" width="14.42578125" customWidth="1"/>
    <col min="15873" max="15873" width="5.7109375" customWidth="1"/>
    <col min="15874" max="15874" width="6.28515625" customWidth="1"/>
    <col min="15875" max="15875" width="5.85546875" customWidth="1"/>
    <col min="15876" max="15876" width="4.7109375" customWidth="1"/>
    <col min="15877" max="15877" width="8.7109375" customWidth="1"/>
    <col min="15878" max="15878" width="5" customWidth="1"/>
    <col min="15879" max="15879" width="22.5703125" customWidth="1"/>
    <col min="15880" max="15880" width="6.28515625" customWidth="1"/>
    <col min="15881" max="15881" width="12.7109375" customWidth="1"/>
    <col min="15882" max="15882" width="12.85546875" bestFit="1" customWidth="1"/>
    <col min="15883" max="15883" width="14.42578125" customWidth="1"/>
    <col min="16129" max="16129" width="5.7109375" customWidth="1"/>
    <col min="16130" max="16130" width="6.28515625" customWidth="1"/>
    <col min="16131" max="16131" width="5.85546875" customWidth="1"/>
    <col min="16132" max="16132" width="4.7109375" customWidth="1"/>
    <col min="16133" max="16133" width="8.7109375" customWidth="1"/>
    <col min="16134" max="16134" width="5" customWidth="1"/>
    <col min="16135" max="16135" width="22.5703125" customWidth="1"/>
    <col min="16136" max="16136" width="6.28515625" customWidth="1"/>
    <col min="16137" max="16137" width="12.7109375" customWidth="1"/>
    <col min="16138" max="16138" width="12.85546875" bestFit="1" customWidth="1"/>
    <col min="16139" max="16139" width="14.42578125" customWidth="1"/>
  </cols>
  <sheetData>
    <row r="1" spans="1:11" ht="18.75" thickBot="1">
      <c r="A1" s="630"/>
      <c r="B1" s="705"/>
      <c r="C1" s="706"/>
      <c r="D1" s="715" t="s">
        <v>0</v>
      </c>
      <c r="E1" s="716"/>
      <c r="F1" s="716"/>
      <c r="G1" s="716"/>
      <c r="H1" s="716"/>
      <c r="I1" s="716"/>
      <c r="J1" s="716"/>
      <c r="K1" s="717"/>
    </row>
    <row r="2" spans="1:11" ht="13.5" thickBot="1">
      <c r="A2" s="707"/>
      <c r="B2" s="708"/>
      <c r="C2" s="709"/>
      <c r="D2" s="213"/>
      <c r="E2" s="214"/>
      <c r="F2" s="214"/>
      <c r="G2" s="214"/>
      <c r="H2" s="214"/>
      <c r="I2" s="214"/>
      <c r="J2" s="214"/>
      <c r="K2" s="215"/>
    </row>
    <row r="3" spans="1:11" ht="15" thickBot="1">
      <c r="A3" s="707"/>
      <c r="B3" s="708"/>
      <c r="C3" s="709"/>
      <c r="D3" s="641" t="str">
        <f>'[9]APU''s'!D3:J3</f>
        <v>MUNICIPIO DE RIONEGRO</v>
      </c>
      <c r="E3" s="642"/>
      <c r="F3" s="642"/>
      <c r="G3" s="642"/>
      <c r="H3" s="642"/>
      <c r="I3" s="642"/>
      <c r="J3" s="643"/>
      <c r="K3" s="108" t="s">
        <v>1</v>
      </c>
    </row>
    <row r="4" spans="1:11" ht="56.25" customHeight="1" thickBot="1">
      <c r="A4" s="710"/>
      <c r="B4" s="711"/>
      <c r="C4" s="712"/>
      <c r="D4" s="644" t="str">
        <f>+'CH 2,1'!D4:J4</f>
        <v>SAN JOSE DE LOS CHORROS</v>
      </c>
      <c r="E4" s="645"/>
      <c r="F4" s="645"/>
      <c r="G4" s="645"/>
      <c r="H4" s="645"/>
      <c r="I4" s="645"/>
      <c r="J4" s="646"/>
      <c r="K4" s="439">
        <f>+'CH 2,1'!K4</f>
        <v>2013</v>
      </c>
    </row>
    <row r="5" spans="1:11" ht="13.5" thickBot="1">
      <c r="A5" s="647"/>
      <c r="B5" s="626"/>
      <c r="C5" s="624"/>
      <c r="D5" s="713"/>
      <c r="E5" s="713"/>
      <c r="F5" s="713"/>
      <c r="G5" s="714"/>
      <c r="H5" s="647"/>
      <c r="I5" s="626"/>
      <c r="J5" s="110"/>
      <c r="K5" s="111" t="s">
        <v>3</v>
      </c>
    </row>
    <row r="6" spans="1:11" ht="13.5" thickBot="1">
      <c r="A6" s="112" t="s">
        <v>4</v>
      </c>
      <c r="B6" s="793">
        <v>2.2000000000000002</v>
      </c>
      <c r="C6" s="794"/>
      <c r="D6" s="112" t="s">
        <v>5</v>
      </c>
      <c r="E6" s="114"/>
      <c r="F6" s="384" t="str">
        <f>+Resumen!B153</f>
        <v>Excavacion en tierra h= 2,50 a 5,00 m</v>
      </c>
      <c r="G6" s="114"/>
      <c r="H6" s="114"/>
      <c r="I6" s="114"/>
      <c r="J6" s="116"/>
      <c r="K6" s="180" t="str">
        <f>+Resumen!C152</f>
        <v>m3</v>
      </c>
    </row>
    <row r="7" spans="1:1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13.5" thickBot="1">
      <c r="A8" s="118" t="s">
        <v>7</v>
      </c>
      <c r="B8" s="369"/>
      <c r="C8" s="369"/>
      <c r="D8" s="369"/>
      <c r="E8" s="369"/>
      <c r="F8" s="369"/>
      <c r="G8" s="369"/>
      <c r="H8" s="371"/>
      <c r="I8" s="371"/>
      <c r="J8" s="371"/>
      <c r="K8" s="371"/>
    </row>
    <row r="9" spans="1:11">
      <c r="A9" s="598" t="s">
        <v>10</v>
      </c>
      <c r="B9" s="599"/>
      <c r="C9" s="599"/>
      <c r="D9" s="599"/>
      <c r="E9" s="599"/>
      <c r="F9" s="599"/>
      <c r="G9" s="600"/>
      <c r="H9" s="599" t="s">
        <v>11</v>
      </c>
      <c r="I9" s="604" t="s">
        <v>12</v>
      </c>
      <c r="J9" s="599" t="s">
        <v>13</v>
      </c>
      <c r="K9" s="604" t="s">
        <v>14</v>
      </c>
    </row>
    <row r="10" spans="1:11" ht="13.5" thickBot="1">
      <c r="A10" s="601"/>
      <c r="B10" s="602"/>
      <c r="C10" s="602"/>
      <c r="D10" s="602"/>
      <c r="E10" s="602"/>
      <c r="F10" s="602"/>
      <c r="G10" s="603"/>
      <c r="H10" s="602"/>
      <c r="I10" s="605"/>
      <c r="J10" s="602"/>
      <c r="K10" s="605"/>
    </row>
    <row r="11" spans="1:11">
      <c r="A11" s="696"/>
      <c r="B11" s="697"/>
      <c r="C11" s="697"/>
      <c r="D11" s="697"/>
      <c r="E11" s="697"/>
      <c r="F11" s="697"/>
      <c r="G11" s="698"/>
      <c r="H11" s="367" t="str">
        <f>IF(A11="","",VLOOKUP(A11,MATERIALES1,2,FALSE))</f>
        <v/>
      </c>
      <c r="I11" s="363"/>
      <c r="J11" s="217" t="str">
        <f t="shared" ref="J11:J20" si="0">IF(A11="","",VLOOKUP(A11,MATERIALES1,3,FALSE))</f>
        <v/>
      </c>
      <c r="K11" s="129" t="str">
        <f>IF(A11="","",I11*J11)</f>
        <v/>
      </c>
    </row>
    <row r="12" spans="1:11">
      <c r="A12" s="699"/>
      <c r="B12" s="700"/>
      <c r="C12" s="700"/>
      <c r="D12" s="700"/>
      <c r="E12" s="700"/>
      <c r="F12" s="700"/>
      <c r="G12" s="701"/>
      <c r="H12" s="372" t="str">
        <f t="shared" ref="H12:H20" si="1">IF(A12="","",VLOOKUP(A12,MATERIALES1,2,FALSE))</f>
        <v/>
      </c>
      <c r="I12" s="372"/>
      <c r="J12" s="218" t="str">
        <f t="shared" si="0"/>
        <v/>
      </c>
      <c r="K12" s="129" t="str">
        <f t="shared" ref="K12:K20" si="2">IF(A12="","",I12*J12)</f>
        <v/>
      </c>
    </row>
    <row r="13" spans="1:11">
      <c r="A13" s="699"/>
      <c r="B13" s="700"/>
      <c r="C13" s="700"/>
      <c r="D13" s="700"/>
      <c r="E13" s="700"/>
      <c r="F13" s="700"/>
      <c r="G13" s="701"/>
      <c r="H13" s="372" t="str">
        <f t="shared" si="1"/>
        <v/>
      </c>
      <c r="I13" s="372"/>
      <c r="J13" s="218" t="str">
        <f t="shared" si="0"/>
        <v/>
      </c>
      <c r="K13" s="129" t="str">
        <f t="shared" si="2"/>
        <v/>
      </c>
    </row>
    <row r="14" spans="1:11">
      <c r="A14" s="699"/>
      <c r="B14" s="700"/>
      <c r="C14" s="700"/>
      <c r="D14" s="700"/>
      <c r="E14" s="700"/>
      <c r="F14" s="700"/>
      <c r="G14" s="701"/>
      <c r="H14" s="372" t="str">
        <f t="shared" si="1"/>
        <v/>
      </c>
      <c r="I14" s="372"/>
      <c r="J14" s="218" t="str">
        <f t="shared" si="0"/>
        <v/>
      </c>
      <c r="K14" s="129" t="str">
        <f t="shared" si="2"/>
        <v/>
      </c>
    </row>
    <row r="15" spans="1:11">
      <c r="A15" s="699"/>
      <c r="B15" s="700"/>
      <c r="C15" s="700"/>
      <c r="D15" s="700"/>
      <c r="E15" s="700"/>
      <c r="F15" s="700"/>
      <c r="G15" s="701"/>
      <c r="H15" s="372" t="str">
        <f t="shared" si="1"/>
        <v/>
      </c>
      <c r="I15" s="372"/>
      <c r="J15" s="218" t="str">
        <f t="shared" si="0"/>
        <v/>
      </c>
      <c r="K15" s="129" t="str">
        <f t="shared" si="2"/>
        <v/>
      </c>
    </row>
    <row r="16" spans="1:11">
      <c r="A16" s="699"/>
      <c r="B16" s="700"/>
      <c r="C16" s="700"/>
      <c r="D16" s="700"/>
      <c r="E16" s="700"/>
      <c r="F16" s="700"/>
      <c r="G16" s="701"/>
      <c r="H16" s="372" t="str">
        <f t="shared" si="1"/>
        <v/>
      </c>
      <c r="I16" s="372"/>
      <c r="J16" s="218" t="str">
        <f t="shared" si="0"/>
        <v/>
      </c>
      <c r="K16" s="129" t="str">
        <f t="shared" si="2"/>
        <v/>
      </c>
    </row>
    <row r="17" spans="1:11">
      <c r="A17" s="699"/>
      <c r="B17" s="700"/>
      <c r="C17" s="700"/>
      <c r="D17" s="700"/>
      <c r="E17" s="700"/>
      <c r="F17" s="700"/>
      <c r="G17" s="701"/>
      <c r="H17" s="372" t="str">
        <f t="shared" si="1"/>
        <v/>
      </c>
      <c r="I17" s="372"/>
      <c r="J17" s="218" t="str">
        <f t="shared" si="0"/>
        <v/>
      </c>
      <c r="K17" s="129" t="str">
        <f t="shared" si="2"/>
        <v/>
      </c>
    </row>
    <row r="18" spans="1:11">
      <c r="A18" s="699"/>
      <c r="B18" s="700"/>
      <c r="C18" s="700"/>
      <c r="D18" s="700"/>
      <c r="E18" s="700"/>
      <c r="F18" s="700"/>
      <c r="G18" s="701"/>
      <c r="H18" s="372" t="str">
        <f t="shared" si="1"/>
        <v/>
      </c>
      <c r="I18" s="372"/>
      <c r="J18" s="218" t="str">
        <f t="shared" si="0"/>
        <v/>
      </c>
      <c r="K18" s="129" t="str">
        <f t="shared" si="2"/>
        <v/>
      </c>
    </row>
    <row r="19" spans="1:11">
      <c r="A19" s="699"/>
      <c r="B19" s="700"/>
      <c r="C19" s="700"/>
      <c r="D19" s="700"/>
      <c r="E19" s="700"/>
      <c r="F19" s="700"/>
      <c r="G19" s="701"/>
      <c r="H19" s="372" t="str">
        <f t="shared" si="1"/>
        <v/>
      </c>
      <c r="I19" s="372"/>
      <c r="J19" s="218" t="str">
        <f t="shared" si="0"/>
        <v/>
      </c>
      <c r="K19" s="129" t="str">
        <f t="shared" si="2"/>
        <v/>
      </c>
    </row>
    <row r="20" spans="1:11" ht="13.5" thickBot="1">
      <c r="A20" s="702"/>
      <c r="B20" s="703"/>
      <c r="C20" s="703"/>
      <c r="D20" s="703"/>
      <c r="E20" s="703"/>
      <c r="F20" s="703"/>
      <c r="G20" s="704"/>
      <c r="H20" s="364" t="str">
        <f t="shared" si="1"/>
        <v/>
      </c>
      <c r="I20" s="364"/>
      <c r="J20" s="219" t="str">
        <f t="shared" si="0"/>
        <v/>
      </c>
      <c r="K20" s="129" t="str">
        <f t="shared" si="2"/>
        <v/>
      </c>
    </row>
    <row r="21" spans="1:11" ht="13.5" thickBot="1">
      <c r="A21" s="369"/>
      <c r="B21" s="369"/>
      <c r="C21" s="369"/>
      <c r="D21" s="369"/>
      <c r="E21" s="368" t="s">
        <v>19</v>
      </c>
      <c r="F21" s="369"/>
      <c r="G21" s="369"/>
      <c r="H21" s="371"/>
      <c r="I21" s="371"/>
      <c r="J21" s="134"/>
      <c r="K21" s="135">
        <f>SUM(K11:K20)</f>
        <v>0</v>
      </c>
    </row>
    <row r="22" spans="1:11" ht="13.5" thickBot="1">
      <c r="A22" s="369"/>
      <c r="B22" s="369"/>
      <c r="C22" s="369"/>
      <c r="D22" s="369"/>
      <c r="E22" s="136" t="s">
        <v>20</v>
      </c>
      <c r="F22" s="137"/>
      <c r="G22" s="137"/>
      <c r="H22" s="137"/>
      <c r="I22" s="138">
        <v>0.05</v>
      </c>
      <c r="J22" s="139"/>
      <c r="K22" s="135">
        <f>K21*I22</f>
        <v>0</v>
      </c>
    </row>
    <row r="23" spans="1:11" ht="13.5" thickBot="1">
      <c r="A23" s="369"/>
      <c r="B23" s="369"/>
      <c r="C23" s="369"/>
      <c r="D23" s="369"/>
      <c r="E23" s="370" t="s">
        <v>21</v>
      </c>
      <c r="F23" s="371"/>
      <c r="G23" s="371"/>
      <c r="H23" s="137"/>
      <c r="I23" s="137"/>
      <c r="J23" s="140"/>
      <c r="K23" s="135">
        <f>K22+K21</f>
        <v>0</v>
      </c>
    </row>
    <row r="24" spans="1:11" ht="13.5" thickBot="1">
      <c r="A24" s="369"/>
      <c r="B24" s="369"/>
      <c r="C24" s="369"/>
      <c r="D24" s="369"/>
      <c r="E24" s="370" t="s">
        <v>22</v>
      </c>
      <c r="F24" s="371"/>
      <c r="G24" s="371"/>
      <c r="H24" s="137"/>
      <c r="I24" s="137"/>
      <c r="J24" s="140"/>
      <c r="K24" s="135">
        <f>MROUND(K23,10)</f>
        <v>0</v>
      </c>
    </row>
    <row r="25" spans="1:11">
      <c r="A25" s="369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 spans="1:11" ht="13.5" thickBot="1">
      <c r="A26" s="142" t="s">
        <v>369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 spans="1:11">
      <c r="A27" s="598" t="s">
        <v>10</v>
      </c>
      <c r="B27" s="599"/>
      <c r="C27" s="599"/>
      <c r="D27" s="599"/>
      <c r="E27" s="599"/>
      <c r="F27" s="599"/>
      <c r="G27" s="600"/>
      <c r="H27" s="599" t="s">
        <v>11</v>
      </c>
      <c r="I27" s="604" t="s">
        <v>12</v>
      </c>
      <c r="J27" s="599" t="s">
        <v>13</v>
      </c>
      <c r="K27" s="604" t="s">
        <v>14</v>
      </c>
    </row>
    <row r="28" spans="1:11" ht="13.5" thickBot="1">
      <c r="A28" s="601"/>
      <c r="B28" s="602"/>
      <c r="C28" s="602"/>
      <c r="D28" s="602"/>
      <c r="E28" s="602"/>
      <c r="F28" s="602"/>
      <c r="G28" s="603"/>
      <c r="H28" s="602"/>
      <c r="I28" s="605"/>
      <c r="J28" s="602"/>
      <c r="K28" s="605"/>
    </row>
    <row r="29" spans="1:11">
      <c r="A29" s="648" t="s">
        <v>80</v>
      </c>
      <c r="B29" s="649"/>
      <c r="C29" s="649"/>
      <c r="D29" s="649"/>
      <c r="E29" s="649"/>
      <c r="F29" s="649"/>
      <c r="G29" s="650"/>
      <c r="H29" s="367" t="str">
        <f t="shared" ref="H29:H35" si="3">IF(A29="","",VLOOKUP(A29,EQUIPOS1,2,FALSE))</f>
        <v>DIA</v>
      </c>
      <c r="I29" s="363">
        <v>1</v>
      </c>
      <c r="J29" s="217">
        <f t="shared" ref="J29:J35" si="4">IF(A29="","",VLOOKUP(A29,EQUIPOS1,3,FALSE))</f>
        <v>2500</v>
      </c>
      <c r="K29" s="129">
        <f>IF(A29="","",I29*J29)</f>
        <v>2500</v>
      </c>
    </row>
    <row r="30" spans="1:11">
      <c r="A30" s="690" t="s">
        <v>383</v>
      </c>
      <c r="B30" s="691"/>
      <c r="C30" s="691"/>
      <c r="D30" s="691"/>
      <c r="E30" s="691"/>
      <c r="F30" s="691"/>
      <c r="G30" s="692"/>
      <c r="H30" s="367" t="str">
        <f t="shared" si="3"/>
        <v>HOR</v>
      </c>
      <c r="I30" s="372">
        <v>0.3</v>
      </c>
      <c r="J30" s="217">
        <f t="shared" si="4"/>
        <v>71210</v>
      </c>
      <c r="K30" s="129">
        <f t="shared" ref="K30:K35" si="5">IF(A30="","",I30*J30)</f>
        <v>21363</v>
      </c>
    </row>
    <row r="31" spans="1:11">
      <c r="A31" s="690"/>
      <c r="B31" s="691"/>
      <c r="C31" s="691"/>
      <c r="D31" s="691"/>
      <c r="E31" s="691"/>
      <c r="F31" s="691"/>
      <c r="G31" s="692"/>
      <c r="H31" s="367" t="str">
        <f t="shared" si="3"/>
        <v/>
      </c>
      <c r="I31" s="372"/>
      <c r="J31" s="217" t="str">
        <f t="shared" si="4"/>
        <v/>
      </c>
      <c r="K31" s="129" t="str">
        <f t="shared" si="5"/>
        <v/>
      </c>
    </row>
    <row r="32" spans="1:11">
      <c r="A32" s="690"/>
      <c r="B32" s="691"/>
      <c r="C32" s="691"/>
      <c r="D32" s="691"/>
      <c r="E32" s="691"/>
      <c r="F32" s="691"/>
      <c r="G32" s="692"/>
      <c r="H32" s="367" t="str">
        <f t="shared" si="3"/>
        <v/>
      </c>
      <c r="I32" s="372"/>
      <c r="J32" s="217" t="str">
        <f t="shared" si="4"/>
        <v/>
      </c>
      <c r="K32" s="129" t="str">
        <f t="shared" si="5"/>
        <v/>
      </c>
    </row>
    <row r="33" spans="1:11">
      <c r="A33" s="690"/>
      <c r="B33" s="691"/>
      <c r="C33" s="691"/>
      <c r="D33" s="691"/>
      <c r="E33" s="691"/>
      <c r="F33" s="691"/>
      <c r="G33" s="692"/>
      <c r="H33" s="367" t="str">
        <f t="shared" si="3"/>
        <v/>
      </c>
      <c r="I33" s="372"/>
      <c r="J33" s="217" t="str">
        <f t="shared" si="4"/>
        <v/>
      </c>
      <c r="K33" s="129" t="str">
        <f t="shared" si="5"/>
        <v/>
      </c>
    </row>
    <row r="34" spans="1:11">
      <c r="A34" s="690"/>
      <c r="B34" s="691"/>
      <c r="C34" s="691"/>
      <c r="D34" s="691"/>
      <c r="E34" s="691"/>
      <c r="F34" s="691"/>
      <c r="G34" s="692"/>
      <c r="H34" s="367" t="str">
        <f t="shared" si="3"/>
        <v/>
      </c>
      <c r="I34" s="372"/>
      <c r="J34" s="217" t="str">
        <f t="shared" si="4"/>
        <v/>
      </c>
      <c r="K34" s="129" t="str">
        <f t="shared" si="5"/>
        <v/>
      </c>
    </row>
    <row r="35" spans="1:11" ht="13.5" thickBot="1">
      <c r="A35" s="693"/>
      <c r="B35" s="694"/>
      <c r="C35" s="694"/>
      <c r="D35" s="694"/>
      <c r="E35" s="694"/>
      <c r="F35" s="694"/>
      <c r="G35" s="695"/>
      <c r="H35" s="367" t="str">
        <f t="shared" si="3"/>
        <v/>
      </c>
      <c r="I35" s="372"/>
      <c r="J35" s="217" t="str">
        <f t="shared" si="4"/>
        <v/>
      </c>
      <c r="K35" s="129" t="str">
        <f t="shared" si="5"/>
        <v/>
      </c>
    </row>
    <row r="36" spans="1:11" ht="13.5" thickBot="1">
      <c r="A36" s="141"/>
      <c r="B36" s="141"/>
      <c r="C36" s="141"/>
      <c r="D36" s="141"/>
      <c r="E36" s="370" t="s">
        <v>19</v>
      </c>
      <c r="F36" s="371"/>
      <c r="G36" s="137"/>
      <c r="H36" s="137"/>
      <c r="I36" s="137"/>
      <c r="J36" s="147"/>
      <c r="K36" s="135">
        <f>SUM(K29:K35)</f>
        <v>23863</v>
      </c>
    </row>
    <row r="37" spans="1:11" ht="13.5" thickBot="1">
      <c r="A37" s="369"/>
      <c r="B37" s="369"/>
      <c r="C37" s="369"/>
      <c r="D37" s="369"/>
      <c r="E37" s="370" t="s">
        <v>370</v>
      </c>
      <c r="F37" s="371"/>
      <c r="G37" s="371"/>
      <c r="H37" s="371"/>
      <c r="I37" s="371"/>
      <c r="J37" s="134"/>
      <c r="K37" s="135">
        <f>MROUND(K36,10)</f>
        <v>23860</v>
      </c>
    </row>
    <row r="38" spans="1:11">
      <c r="A38" s="141"/>
      <c r="B38" s="141"/>
      <c r="C38" s="141"/>
      <c r="D38" s="141"/>
      <c r="E38" s="369"/>
      <c r="F38" s="369"/>
      <c r="G38" s="369"/>
      <c r="H38" s="369"/>
      <c r="I38" s="369"/>
      <c r="J38" s="148"/>
      <c r="K38" s="149"/>
    </row>
    <row r="39" spans="1:11" ht="13.5" thickBot="1">
      <c r="A39" s="142" t="s">
        <v>371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 spans="1:11">
      <c r="A40" s="598" t="s">
        <v>10</v>
      </c>
      <c r="B40" s="599"/>
      <c r="C40" s="599"/>
      <c r="D40" s="599"/>
      <c r="E40" s="599"/>
      <c r="F40" s="600"/>
      <c r="G40" s="687" t="s">
        <v>372</v>
      </c>
      <c r="H40" s="604" t="s">
        <v>373</v>
      </c>
      <c r="I40" s="604" t="s">
        <v>374</v>
      </c>
      <c r="J40" s="604" t="s">
        <v>28</v>
      </c>
      <c r="K40" s="604" t="s">
        <v>13</v>
      </c>
    </row>
    <row r="41" spans="1:11" ht="13.5" thickBot="1">
      <c r="A41" s="601"/>
      <c r="B41" s="602"/>
      <c r="C41" s="602"/>
      <c r="D41" s="602"/>
      <c r="E41" s="602"/>
      <c r="F41" s="603"/>
      <c r="G41" s="688"/>
      <c r="H41" s="605"/>
      <c r="I41" s="605"/>
      <c r="J41" s="605"/>
      <c r="K41" s="605"/>
    </row>
    <row r="42" spans="1:11">
      <c r="A42" s="648"/>
      <c r="B42" s="649"/>
      <c r="C42" s="649"/>
      <c r="D42" s="649"/>
      <c r="E42" s="649"/>
      <c r="F42" s="650"/>
      <c r="G42" s="222"/>
      <c r="H42" s="221" t="str">
        <f t="shared" ref="H42:H51" si="6">IF(A42="","",VLOOKUP(A42,TRANSPORTE1,2,FALSE))</f>
        <v/>
      </c>
      <c r="I42" s="220"/>
      <c r="J42" s="217" t="str">
        <f t="shared" ref="J42:J51" si="7">IF(A42="","",VLOOKUP(A42,TRANSPORTE1,3,FALSE))</f>
        <v/>
      </c>
      <c r="K42" s="225" t="str">
        <f>IF(A42="","",I42*J42)</f>
        <v/>
      </c>
    </row>
    <row r="43" spans="1:11">
      <c r="A43" s="690"/>
      <c r="B43" s="691"/>
      <c r="C43" s="691"/>
      <c r="D43" s="691"/>
      <c r="E43" s="691"/>
      <c r="F43" s="692"/>
      <c r="G43" s="223"/>
      <c r="H43" s="221" t="str">
        <f t="shared" si="6"/>
        <v/>
      </c>
      <c r="I43" s="220" t="str">
        <f t="shared" ref="I43:I51" si="8">IF(A43="","",H43*G43)</f>
        <v/>
      </c>
      <c r="J43" s="217" t="str">
        <f t="shared" si="7"/>
        <v/>
      </c>
      <c r="K43" s="225" t="str">
        <f t="shared" ref="K43:K51" si="9">IF(A43="","",I43*J43)</f>
        <v/>
      </c>
    </row>
    <row r="44" spans="1:11">
      <c r="A44" s="620"/>
      <c r="B44" s="689"/>
      <c r="C44" s="689"/>
      <c r="D44" s="689"/>
      <c r="E44" s="689"/>
      <c r="F44" s="621"/>
      <c r="G44" s="223"/>
      <c r="H44" s="221" t="str">
        <f t="shared" si="6"/>
        <v/>
      </c>
      <c r="I44" s="220" t="str">
        <f t="shared" si="8"/>
        <v/>
      </c>
      <c r="J44" s="217" t="str">
        <f t="shared" si="7"/>
        <v/>
      </c>
      <c r="K44" s="225" t="str">
        <f t="shared" si="9"/>
        <v/>
      </c>
    </row>
    <row r="45" spans="1:11">
      <c r="A45" s="620"/>
      <c r="B45" s="689"/>
      <c r="C45" s="689"/>
      <c r="D45" s="689"/>
      <c r="E45" s="689"/>
      <c r="F45" s="621"/>
      <c r="G45" s="223"/>
      <c r="H45" s="221" t="str">
        <f t="shared" si="6"/>
        <v/>
      </c>
      <c r="I45" s="220" t="str">
        <f t="shared" si="8"/>
        <v/>
      </c>
      <c r="J45" s="217" t="str">
        <f t="shared" si="7"/>
        <v/>
      </c>
      <c r="K45" s="225" t="str">
        <f t="shared" si="9"/>
        <v/>
      </c>
    </row>
    <row r="46" spans="1:11">
      <c r="A46" s="620"/>
      <c r="B46" s="689"/>
      <c r="C46" s="689"/>
      <c r="D46" s="689"/>
      <c r="E46" s="689"/>
      <c r="F46" s="621"/>
      <c r="G46" s="223"/>
      <c r="H46" s="221" t="str">
        <f t="shared" si="6"/>
        <v/>
      </c>
      <c r="I46" s="220" t="str">
        <f t="shared" si="8"/>
        <v/>
      </c>
      <c r="J46" s="217" t="str">
        <f t="shared" si="7"/>
        <v/>
      </c>
      <c r="K46" s="225" t="str">
        <f t="shared" si="9"/>
        <v/>
      </c>
    </row>
    <row r="47" spans="1:11">
      <c r="A47" s="620"/>
      <c r="B47" s="689"/>
      <c r="C47" s="689"/>
      <c r="D47" s="689"/>
      <c r="E47" s="689"/>
      <c r="F47" s="621"/>
      <c r="G47" s="223"/>
      <c r="H47" s="221" t="str">
        <f t="shared" si="6"/>
        <v/>
      </c>
      <c r="I47" s="220" t="str">
        <f t="shared" si="8"/>
        <v/>
      </c>
      <c r="J47" s="217" t="str">
        <f t="shared" si="7"/>
        <v/>
      </c>
      <c r="K47" s="225" t="str">
        <f t="shared" si="9"/>
        <v/>
      </c>
    </row>
    <row r="48" spans="1:11">
      <c r="A48" s="620"/>
      <c r="B48" s="689"/>
      <c r="C48" s="689"/>
      <c r="D48" s="689"/>
      <c r="E48" s="689"/>
      <c r="F48" s="621"/>
      <c r="G48" s="223"/>
      <c r="H48" s="221" t="str">
        <f t="shared" si="6"/>
        <v/>
      </c>
      <c r="I48" s="220" t="str">
        <f t="shared" si="8"/>
        <v/>
      </c>
      <c r="J48" s="217" t="str">
        <f t="shared" si="7"/>
        <v/>
      </c>
      <c r="K48" s="225" t="str">
        <f t="shared" si="9"/>
        <v/>
      </c>
    </row>
    <row r="49" spans="1:11">
      <c r="A49" s="620"/>
      <c r="B49" s="689"/>
      <c r="C49" s="689"/>
      <c r="D49" s="689"/>
      <c r="E49" s="689"/>
      <c r="F49" s="621"/>
      <c r="G49" s="223"/>
      <c r="H49" s="221" t="str">
        <f t="shared" si="6"/>
        <v/>
      </c>
      <c r="I49" s="220" t="str">
        <f t="shared" si="8"/>
        <v/>
      </c>
      <c r="J49" s="217" t="str">
        <f t="shared" si="7"/>
        <v/>
      </c>
      <c r="K49" s="225" t="str">
        <f t="shared" si="9"/>
        <v/>
      </c>
    </row>
    <row r="50" spans="1:11">
      <c r="A50" s="620"/>
      <c r="B50" s="689"/>
      <c r="C50" s="689"/>
      <c r="D50" s="689"/>
      <c r="E50" s="689"/>
      <c r="F50" s="621"/>
      <c r="G50" s="223"/>
      <c r="H50" s="221" t="str">
        <f t="shared" si="6"/>
        <v/>
      </c>
      <c r="I50" s="220" t="str">
        <f t="shared" si="8"/>
        <v/>
      </c>
      <c r="J50" s="217" t="str">
        <f t="shared" si="7"/>
        <v/>
      </c>
      <c r="K50" s="225" t="str">
        <f t="shared" si="9"/>
        <v/>
      </c>
    </row>
    <row r="51" spans="1:11" ht="13.5" thickBot="1">
      <c r="A51" s="601"/>
      <c r="B51" s="602"/>
      <c r="C51" s="602"/>
      <c r="D51" s="602"/>
      <c r="E51" s="602"/>
      <c r="F51" s="603"/>
      <c r="G51" s="224"/>
      <c r="H51" s="221" t="str">
        <f t="shared" si="6"/>
        <v/>
      </c>
      <c r="I51" s="220" t="str">
        <f t="shared" si="8"/>
        <v/>
      </c>
      <c r="J51" s="217" t="str">
        <f t="shared" si="7"/>
        <v/>
      </c>
      <c r="K51" s="225" t="str">
        <f t="shared" si="9"/>
        <v/>
      </c>
    </row>
    <row r="52" spans="1:11" ht="13.5" thickBot="1">
      <c r="A52" s="141"/>
      <c r="B52" s="141"/>
      <c r="C52" s="141"/>
      <c r="D52" s="141"/>
      <c r="E52" s="370" t="s">
        <v>375</v>
      </c>
      <c r="F52" s="371"/>
      <c r="G52" s="371"/>
      <c r="H52" s="137"/>
      <c r="I52" s="137"/>
      <c r="J52" s="140"/>
      <c r="K52" s="135">
        <f>SUM(K42:K51)</f>
        <v>0</v>
      </c>
    </row>
    <row r="53" spans="1:11" ht="13.5" thickBot="1">
      <c r="A53" s="141"/>
      <c r="B53" s="141"/>
      <c r="C53" s="141"/>
      <c r="D53" s="141"/>
      <c r="E53" s="370" t="s">
        <v>376</v>
      </c>
      <c r="F53" s="371"/>
      <c r="G53" s="371"/>
      <c r="H53" s="137"/>
      <c r="I53" s="137"/>
      <c r="J53" s="140"/>
      <c r="K53" s="135">
        <f>MROUND(K52,10)</f>
        <v>0</v>
      </c>
    </row>
    <row r="54" spans="1:11">
      <c r="A54" s="141"/>
      <c r="B54" s="141"/>
      <c r="C54" s="141"/>
      <c r="D54" s="141"/>
      <c r="E54" s="369"/>
      <c r="F54" s="369"/>
      <c r="G54" s="369"/>
      <c r="H54" s="369"/>
      <c r="I54" s="369"/>
      <c r="J54" s="369"/>
      <c r="K54" s="369"/>
    </row>
    <row r="55" spans="1:11" ht="13.5" thickBot="1">
      <c r="A55" s="142" t="s">
        <v>26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>
      <c r="A56" s="598" t="s">
        <v>10</v>
      </c>
      <c r="B56" s="599"/>
      <c r="C56" s="599"/>
      <c r="D56" s="599"/>
      <c r="E56" s="599"/>
      <c r="F56" s="599"/>
      <c r="G56" s="600"/>
      <c r="H56" s="599" t="s">
        <v>11</v>
      </c>
      <c r="I56" s="604" t="s">
        <v>27</v>
      </c>
      <c r="J56" s="599" t="s">
        <v>28</v>
      </c>
      <c r="K56" s="604" t="s">
        <v>14</v>
      </c>
    </row>
    <row r="57" spans="1:11" ht="13.5" thickBot="1">
      <c r="A57" s="601"/>
      <c r="B57" s="602"/>
      <c r="C57" s="602"/>
      <c r="D57" s="602"/>
      <c r="E57" s="602"/>
      <c r="F57" s="602"/>
      <c r="G57" s="603"/>
      <c r="H57" s="602"/>
      <c r="I57" s="605"/>
      <c r="J57" s="602"/>
      <c r="K57" s="605"/>
    </row>
    <row r="58" spans="1:11">
      <c r="A58" s="648" t="s">
        <v>188</v>
      </c>
      <c r="B58" s="649"/>
      <c r="C58" s="649"/>
      <c r="D58" s="649"/>
      <c r="E58" s="649"/>
      <c r="F58" s="649"/>
      <c r="G58" s="650"/>
      <c r="H58" s="367" t="str">
        <f t="shared" ref="H58:H67" si="10">IF(A58="","",VLOOKUP(A58,M.OBRA1,2,FALSE))</f>
        <v>HH</v>
      </c>
      <c r="I58" s="372">
        <v>1</v>
      </c>
      <c r="J58" s="217">
        <f t="shared" ref="J58:J67" si="11">IF(A58="","",VLOOKUP(A58,M.OBRA1,3,FALSE))</f>
        <v>6036</v>
      </c>
      <c r="K58" s="225">
        <f>IF(A58="","",I58*J58)</f>
        <v>6036</v>
      </c>
    </row>
    <row r="59" spans="1:11">
      <c r="A59" s="690" t="s">
        <v>180</v>
      </c>
      <c r="B59" s="691"/>
      <c r="C59" s="691"/>
      <c r="D59" s="691"/>
      <c r="E59" s="691"/>
      <c r="F59" s="691"/>
      <c r="G59" s="692"/>
      <c r="H59" s="367" t="str">
        <f t="shared" si="10"/>
        <v>HH</v>
      </c>
      <c r="I59" s="372">
        <v>1</v>
      </c>
      <c r="J59" s="217">
        <f t="shared" si="11"/>
        <v>4311</v>
      </c>
      <c r="K59" s="225">
        <f t="shared" ref="K59:K67" si="12">IF(A59="","",I59*J59)</f>
        <v>4311</v>
      </c>
    </row>
    <row r="60" spans="1:11">
      <c r="A60" s="690"/>
      <c r="B60" s="691"/>
      <c r="C60" s="691"/>
      <c r="D60" s="691"/>
      <c r="E60" s="691"/>
      <c r="F60" s="691"/>
      <c r="G60" s="692"/>
      <c r="H60" s="367" t="str">
        <f t="shared" si="10"/>
        <v/>
      </c>
      <c r="I60" s="372"/>
      <c r="J60" s="217" t="str">
        <f t="shared" si="11"/>
        <v/>
      </c>
      <c r="K60" s="225" t="str">
        <f t="shared" si="12"/>
        <v/>
      </c>
    </row>
    <row r="61" spans="1:11">
      <c r="A61" s="690"/>
      <c r="B61" s="691"/>
      <c r="C61" s="691"/>
      <c r="D61" s="691"/>
      <c r="E61" s="691"/>
      <c r="F61" s="691"/>
      <c r="G61" s="692"/>
      <c r="H61" s="367" t="str">
        <f t="shared" si="10"/>
        <v/>
      </c>
      <c r="I61" s="372"/>
      <c r="J61" s="217" t="str">
        <f t="shared" si="11"/>
        <v/>
      </c>
      <c r="K61" s="225" t="str">
        <f t="shared" si="12"/>
        <v/>
      </c>
    </row>
    <row r="62" spans="1:11">
      <c r="A62" s="690"/>
      <c r="B62" s="691"/>
      <c r="C62" s="691"/>
      <c r="D62" s="691"/>
      <c r="E62" s="691"/>
      <c r="F62" s="691"/>
      <c r="G62" s="692"/>
      <c r="H62" s="367" t="str">
        <f t="shared" si="10"/>
        <v/>
      </c>
      <c r="I62" s="372"/>
      <c r="J62" s="217" t="str">
        <f t="shared" si="11"/>
        <v/>
      </c>
      <c r="K62" s="225" t="str">
        <f t="shared" si="12"/>
        <v/>
      </c>
    </row>
    <row r="63" spans="1:11">
      <c r="A63" s="690"/>
      <c r="B63" s="691"/>
      <c r="C63" s="691"/>
      <c r="D63" s="691"/>
      <c r="E63" s="691"/>
      <c r="F63" s="691"/>
      <c r="G63" s="692"/>
      <c r="H63" s="367" t="str">
        <f t="shared" si="10"/>
        <v/>
      </c>
      <c r="I63" s="372"/>
      <c r="J63" s="217" t="str">
        <f t="shared" si="11"/>
        <v/>
      </c>
      <c r="K63" s="225" t="str">
        <f t="shared" si="12"/>
        <v/>
      </c>
    </row>
    <row r="64" spans="1:11">
      <c r="A64" s="690"/>
      <c r="B64" s="691"/>
      <c r="C64" s="691"/>
      <c r="D64" s="691"/>
      <c r="E64" s="691"/>
      <c r="F64" s="691"/>
      <c r="G64" s="692"/>
      <c r="H64" s="367" t="str">
        <f t="shared" si="10"/>
        <v/>
      </c>
      <c r="I64" s="372"/>
      <c r="J64" s="217" t="str">
        <f t="shared" si="11"/>
        <v/>
      </c>
      <c r="K64" s="225" t="str">
        <f t="shared" si="12"/>
        <v/>
      </c>
    </row>
    <row r="65" spans="1:11">
      <c r="A65" s="690"/>
      <c r="B65" s="691"/>
      <c r="C65" s="691"/>
      <c r="D65" s="691"/>
      <c r="E65" s="691"/>
      <c r="F65" s="691"/>
      <c r="G65" s="692"/>
      <c r="H65" s="367" t="str">
        <f t="shared" si="10"/>
        <v/>
      </c>
      <c r="I65" s="372"/>
      <c r="J65" s="217" t="str">
        <f t="shared" si="11"/>
        <v/>
      </c>
      <c r="K65" s="225" t="str">
        <f t="shared" si="12"/>
        <v/>
      </c>
    </row>
    <row r="66" spans="1:11">
      <c r="A66" s="690"/>
      <c r="B66" s="691"/>
      <c r="C66" s="691"/>
      <c r="D66" s="691"/>
      <c r="E66" s="691"/>
      <c r="F66" s="691"/>
      <c r="G66" s="692"/>
      <c r="H66" s="367" t="str">
        <f t="shared" si="10"/>
        <v/>
      </c>
      <c r="I66" s="372"/>
      <c r="J66" s="217" t="str">
        <f t="shared" si="11"/>
        <v/>
      </c>
      <c r="K66" s="225" t="str">
        <f t="shared" si="12"/>
        <v/>
      </c>
    </row>
    <row r="67" spans="1:11" ht="13.5" thickBot="1">
      <c r="A67" s="693"/>
      <c r="B67" s="694"/>
      <c r="C67" s="694"/>
      <c r="D67" s="694"/>
      <c r="E67" s="694"/>
      <c r="F67" s="694"/>
      <c r="G67" s="695"/>
      <c r="H67" s="364" t="str">
        <f t="shared" si="10"/>
        <v/>
      </c>
      <c r="I67" s="364"/>
      <c r="J67" s="219" t="str">
        <f t="shared" si="11"/>
        <v/>
      </c>
      <c r="K67" s="226" t="str">
        <f t="shared" si="12"/>
        <v/>
      </c>
    </row>
    <row r="68" spans="1:11" ht="13.5" thickBot="1">
      <c r="A68" s="141"/>
      <c r="B68" s="141"/>
      <c r="C68" s="141"/>
      <c r="D68" s="141"/>
      <c r="E68" s="370" t="s">
        <v>29</v>
      </c>
      <c r="F68" s="371"/>
      <c r="G68" s="371"/>
      <c r="H68" s="371"/>
      <c r="I68" s="371"/>
      <c r="J68" s="134"/>
      <c r="K68" s="155">
        <f>SUM(K58:K67)</f>
        <v>10347</v>
      </c>
    </row>
    <row r="69" spans="1:11" ht="13.5" thickBot="1">
      <c r="A69" s="141"/>
      <c r="B69" s="141"/>
      <c r="C69" s="141"/>
      <c r="D69" s="141"/>
      <c r="E69" s="370" t="s">
        <v>30</v>
      </c>
      <c r="F69" s="371"/>
      <c r="G69" s="371"/>
      <c r="H69" s="137"/>
      <c r="I69" s="137"/>
      <c r="J69" s="140"/>
      <c r="K69" s="135">
        <f>MROUND(K68,10)</f>
        <v>10350</v>
      </c>
    </row>
    <row r="70" spans="1:11" ht="13.5" thickBot="1">
      <c r="A70" s="141"/>
      <c r="B70" s="141"/>
      <c r="C70" s="141"/>
      <c r="D70" s="141"/>
      <c r="E70" s="141"/>
      <c r="F70" s="141"/>
      <c r="G70" s="141"/>
      <c r="H70" s="141"/>
      <c r="I70" s="141"/>
      <c r="J70" s="139"/>
      <c r="K70" s="156"/>
    </row>
    <row r="71" spans="1:11" ht="13.5" thickBot="1">
      <c r="A71" s="141"/>
      <c r="B71" s="141"/>
      <c r="C71" s="141"/>
      <c r="D71" s="141"/>
      <c r="E71" s="112" t="s">
        <v>31</v>
      </c>
      <c r="F71" s="157"/>
      <c r="G71" s="157"/>
      <c r="H71" s="157"/>
      <c r="I71" s="162"/>
      <c r="J71" s="612">
        <f>K24+K37+K53+K69</f>
        <v>34210</v>
      </c>
      <c r="K71" s="613"/>
    </row>
    <row r="72" spans="1:11" ht="13.5" thickBot="1">
      <c r="A72" s="141"/>
      <c r="B72" s="141"/>
      <c r="C72" s="141"/>
      <c r="D72" s="141"/>
      <c r="E72" s="112" t="s">
        <v>32</v>
      </c>
      <c r="F72" s="157"/>
      <c r="G72" s="157"/>
      <c r="H72" s="273">
        <f>SUM([9]CHORROS!$D$49:$D$51)</f>
        <v>0.35</v>
      </c>
      <c r="I72" s="157"/>
      <c r="J72" s="1"/>
      <c r="K72" s="216">
        <f>J71*H72</f>
        <v>11973.5</v>
      </c>
    </row>
    <row r="73" spans="1:11" ht="13.5" thickBot="1">
      <c r="A73" s="159"/>
      <c r="B73" s="159"/>
      <c r="C73" s="159"/>
      <c r="D73" s="159"/>
      <c r="E73" s="160" t="s">
        <v>33</v>
      </c>
      <c r="F73" s="161"/>
      <c r="G73" s="161"/>
      <c r="H73" s="161"/>
      <c r="I73" s="161"/>
      <c r="J73" s="612">
        <f>K72+J71</f>
        <v>46183.5</v>
      </c>
      <c r="K73" s="613"/>
    </row>
    <row r="74" spans="1:1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</sheetData>
  <mergeCells count="68">
    <mergeCell ref="J9:J10"/>
    <mergeCell ref="K9:K10"/>
    <mergeCell ref="A1:C4"/>
    <mergeCell ref="D1:K1"/>
    <mergeCell ref="D3:J3"/>
    <mergeCell ref="D4:J4"/>
    <mergeCell ref="A5:B5"/>
    <mergeCell ref="C5:G5"/>
    <mergeCell ref="H5:I5"/>
    <mergeCell ref="A16:G16"/>
    <mergeCell ref="B6:C6"/>
    <mergeCell ref="A9:G10"/>
    <mergeCell ref="H9:H10"/>
    <mergeCell ref="I9:I10"/>
    <mergeCell ref="A11:G11"/>
    <mergeCell ref="A12:G12"/>
    <mergeCell ref="A13:G13"/>
    <mergeCell ref="A14:G14"/>
    <mergeCell ref="A15:G15"/>
    <mergeCell ref="A31:G31"/>
    <mergeCell ref="A17:G17"/>
    <mergeCell ref="A18:G18"/>
    <mergeCell ref="A19:G19"/>
    <mergeCell ref="A20:G20"/>
    <mergeCell ref="A27:G28"/>
    <mergeCell ref="I27:I28"/>
    <mergeCell ref="J27:J28"/>
    <mergeCell ref="K27:K28"/>
    <mergeCell ref="A29:G29"/>
    <mergeCell ref="A30:G30"/>
    <mergeCell ref="H27:H28"/>
    <mergeCell ref="A32:G32"/>
    <mergeCell ref="A33:G33"/>
    <mergeCell ref="A34:G34"/>
    <mergeCell ref="A35:G35"/>
    <mergeCell ref="A40:F41"/>
    <mergeCell ref="G40:G41"/>
    <mergeCell ref="A49:F49"/>
    <mergeCell ref="H40:H41"/>
    <mergeCell ref="I40:I41"/>
    <mergeCell ref="J40:J41"/>
    <mergeCell ref="K40:K41"/>
    <mergeCell ref="A42:F42"/>
    <mergeCell ref="A43:F43"/>
    <mergeCell ref="A44:F44"/>
    <mergeCell ref="A45:F45"/>
    <mergeCell ref="A46:F46"/>
    <mergeCell ref="A47:F47"/>
    <mergeCell ref="A48:F48"/>
    <mergeCell ref="A62:G62"/>
    <mergeCell ref="A50:F50"/>
    <mergeCell ref="A51:F51"/>
    <mergeCell ref="A56:G57"/>
    <mergeCell ref="H56:H57"/>
    <mergeCell ref="K56:K57"/>
    <mergeCell ref="A58:G58"/>
    <mergeCell ref="A59:G59"/>
    <mergeCell ref="A60:G60"/>
    <mergeCell ref="A61:G61"/>
    <mergeCell ref="I56:I57"/>
    <mergeCell ref="J56:J57"/>
    <mergeCell ref="J73:K73"/>
    <mergeCell ref="A63:G63"/>
    <mergeCell ref="A64:G64"/>
    <mergeCell ref="A65:G65"/>
    <mergeCell ref="A66:G66"/>
    <mergeCell ref="A67:G67"/>
    <mergeCell ref="J71:K71"/>
  </mergeCells>
  <dataValidations disablePrompts="1" count="4">
    <dataValidation type="list" allowBlank="1" showInputMessage="1" showErrorMessage="1" sqref="A11:G20 IW11:JC20 SS11:SY20 ACO11:ACU20 AMK11:AMQ20 AWG11:AWM20 BGC11:BGI20 BPY11:BQE20 BZU11:CAA20 CJQ11:CJW20 CTM11:CTS20 DDI11:DDO20 DNE11:DNK20 DXA11:DXG20 EGW11:EHC20 EQS11:EQY20 FAO11:FAU20 FKK11:FKQ20 FUG11:FUM20 GEC11:GEI20 GNY11:GOE20 GXU11:GYA20 HHQ11:HHW20 HRM11:HRS20 IBI11:IBO20 ILE11:ILK20 IVA11:IVG20 JEW11:JFC20 JOS11:JOY20 JYO11:JYU20 KIK11:KIQ20 KSG11:KSM20 LCC11:LCI20 LLY11:LME20 LVU11:LWA20 MFQ11:MFW20 MPM11:MPS20 MZI11:MZO20 NJE11:NJK20 NTA11:NTG20 OCW11:ODC20 OMS11:OMY20 OWO11:OWU20 PGK11:PGQ20 PQG11:PQM20 QAC11:QAI20 QJY11:QKE20 QTU11:QUA20 RDQ11:RDW20 RNM11:RNS20 RXI11:RXO20 SHE11:SHK20 SRA11:SRG20 TAW11:TBC20 TKS11:TKY20 TUO11:TUU20 UEK11:UEQ20 UOG11:UOM20 UYC11:UYI20 VHY11:VIE20 VRU11:VSA20 WBQ11:WBW20 WLM11:WLS20 WVI11:WVO20 A65547:G65556 IW65547:JC65556 SS65547:SY65556 ACO65547:ACU65556 AMK65547:AMQ65556 AWG65547:AWM65556 BGC65547:BGI65556 BPY65547:BQE65556 BZU65547:CAA65556 CJQ65547:CJW65556 CTM65547:CTS65556 DDI65547:DDO65556 DNE65547:DNK65556 DXA65547:DXG65556 EGW65547:EHC65556 EQS65547:EQY65556 FAO65547:FAU65556 FKK65547:FKQ65556 FUG65547:FUM65556 GEC65547:GEI65556 GNY65547:GOE65556 GXU65547:GYA65556 HHQ65547:HHW65556 HRM65547:HRS65556 IBI65547:IBO65556 ILE65547:ILK65556 IVA65547:IVG65556 JEW65547:JFC65556 JOS65547:JOY65556 JYO65547:JYU65556 KIK65547:KIQ65556 KSG65547:KSM65556 LCC65547:LCI65556 LLY65547:LME65556 LVU65547:LWA65556 MFQ65547:MFW65556 MPM65547:MPS65556 MZI65547:MZO65556 NJE65547:NJK65556 NTA65547:NTG65556 OCW65547:ODC65556 OMS65547:OMY65556 OWO65547:OWU65556 PGK65547:PGQ65556 PQG65547:PQM65556 QAC65547:QAI65556 QJY65547:QKE65556 QTU65547:QUA65556 RDQ65547:RDW65556 RNM65547:RNS65556 RXI65547:RXO65556 SHE65547:SHK65556 SRA65547:SRG65556 TAW65547:TBC65556 TKS65547:TKY65556 TUO65547:TUU65556 UEK65547:UEQ65556 UOG65547:UOM65556 UYC65547:UYI65556 VHY65547:VIE65556 VRU65547:VSA65556 WBQ65547:WBW65556 WLM65547:WLS65556 WVI65547:WVO65556 A131083:G131092 IW131083:JC131092 SS131083:SY131092 ACO131083:ACU131092 AMK131083:AMQ131092 AWG131083:AWM131092 BGC131083:BGI131092 BPY131083:BQE131092 BZU131083:CAA131092 CJQ131083:CJW131092 CTM131083:CTS131092 DDI131083:DDO131092 DNE131083:DNK131092 DXA131083:DXG131092 EGW131083:EHC131092 EQS131083:EQY131092 FAO131083:FAU131092 FKK131083:FKQ131092 FUG131083:FUM131092 GEC131083:GEI131092 GNY131083:GOE131092 GXU131083:GYA131092 HHQ131083:HHW131092 HRM131083:HRS131092 IBI131083:IBO131092 ILE131083:ILK131092 IVA131083:IVG131092 JEW131083:JFC131092 JOS131083:JOY131092 JYO131083:JYU131092 KIK131083:KIQ131092 KSG131083:KSM131092 LCC131083:LCI131092 LLY131083:LME131092 LVU131083:LWA131092 MFQ131083:MFW131092 MPM131083:MPS131092 MZI131083:MZO131092 NJE131083:NJK131092 NTA131083:NTG131092 OCW131083:ODC131092 OMS131083:OMY131092 OWO131083:OWU131092 PGK131083:PGQ131092 PQG131083:PQM131092 QAC131083:QAI131092 QJY131083:QKE131092 QTU131083:QUA131092 RDQ131083:RDW131092 RNM131083:RNS131092 RXI131083:RXO131092 SHE131083:SHK131092 SRA131083:SRG131092 TAW131083:TBC131092 TKS131083:TKY131092 TUO131083:TUU131092 UEK131083:UEQ131092 UOG131083:UOM131092 UYC131083:UYI131092 VHY131083:VIE131092 VRU131083:VSA131092 WBQ131083:WBW131092 WLM131083:WLS131092 WVI131083:WVO131092 A196619:G196628 IW196619:JC196628 SS196619:SY196628 ACO196619:ACU196628 AMK196619:AMQ196628 AWG196619:AWM196628 BGC196619:BGI196628 BPY196619:BQE196628 BZU196619:CAA196628 CJQ196619:CJW196628 CTM196619:CTS196628 DDI196619:DDO196628 DNE196619:DNK196628 DXA196619:DXG196628 EGW196619:EHC196628 EQS196619:EQY196628 FAO196619:FAU196628 FKK196619:FKQ196628 FUG196619:FUM196628 GEC196619:GEI196628 GNY196619:GOE196628 GXU196619:GYA196628 HHQ196619:HHW196628 HRM196619:HRS196628 IBI196619:IBO196628 ILE196619:ILK196628 IVA196619:IVG196628 JEW196619:JFC196628 JOS196619:JOY196628 JYO196619:JYU196628 KIK196619:KIQ196628 KSG196619:KSM196628 LCC196619:LCI196628 LLY196619:LME196628 LVU196619:LWA196628 MFQ196619:MFW196628 MPM196619:MPS196628 MZI196619:MZO196628 NJE196619:NJK196628 NTA196619:NTG196628 OCW196619:ODC196628 OMS196619:OMY196628 OWO196619:OWU196628 PGK196619:PGQ196628 PQG196619:PQM196628 QAC196619:QAI196628 QJY196619:QKE196628 QTU196619:QUA196628 RDQ196619:RDW196628 RNM196619:RNS196628 RXI196619:RXO196628 SHE196619:SHK196628 SRA196619:SRG196628 TAW196619:TBC196628 TKS196619:TKY196628 TUO196619:TUU196628 UEK196619:UEQ196628 UOG196619:UOM196628 UYC196619:UYI196628 VHY196619:VIE196628 VRU196619:VSA196628 WBQ196619:WBW196628 WLM196619:WLS196628 WVI196619:WVO196628 A262155:G262164 IW262155:JC262164 SS262155:SY262164 ACO262155:ACU262164 AMK262155:AMQ262164 AWG262155:AWM262164 BGC262155:BGI262164 BPY262155:BQE262164 BZU262155:CAA262164 CJQ262155:CJW262164 CTM262155:CTS262164 DDI262155:DDO262164 DNE262155:DNK262164 DXA262155:DXG262164 EGW262155:EHC262164 EQS262155:EQY262164 FAO262155:FAU262164 FKK262155:FKQ262164 FUG262155:FUM262164 GEC262155:GEI262164 GNY262155:GOE262164 GXU262155:GYA262164 HHQ262155:HHW262164 HRM262155:HRS262164 IBI262155:IBO262164 ILE262155:ILK262164 IVA262155:IVG262164 JEW262155:JFC262164 JOS262155:JOY262164 JYO262155:JYU262164 KIK262155:KIQ262164 KSG262155:KSM262164 LCC262155:LCI262164 LLY262155:LME262164 LVU262155:LWA262164 MFQ262155:MFW262164 MPM262155:MPS262164 MZI262155:MZO262164 NJE262155:NJK262164 NTA262155:NTG262164 OCW262155:ODC262164 OMS262155:OMY262164 OWO262155:OWU262164 PGK262155:PGQ262164 PQG262155:PQM262164 QAC262155:QAI262164 QJY262155:QKE262164 QTU262155:QUA262164 RDQ262155:RDW262164 RNM262155:RNS262164 RXI262155:RXO262164 SHE262155:SHK262164 SRA262155:SRG262164 TAW262155:TBC262164 TKS262155:TKY262164 TUO262155:TUU262164 UEK262155:UEQ262164 UOG262155:UOM262164 UYC262155:UYI262164 VHY262155:VIE262164 VRU262155:VSA262164 WBQ262155:WBW262164 WLM262155:WLS262164 WVI262155:WVO262164 A327691:G327700 IW327691:JC327700 SS327691:SY327700 ACO327691:ACU327700 AMK327691:AMQ327700 AWG327691:AWM327700 BGC327691:BGI327700 BPY327691:BQE327700 BZU327691:CAA327700 CJQ327691:CJW327700 CTM327691:CTS327700 DDI327691:DDO327700 DNE327691:DNK327700 DXA327691:DXG327700 EGW327691:EHC327700 EQS327691:EQY327700 FAO327691:FAU327700 FKK327691:FKQ327700 FUG327691:FUM327700 GEC327691:GEI327700 GNY327691:GOE327700 GXU327691:GYA327700 HHQ327691:HHW327700 HRM327691:HRS327700 IBI327691:IBO327700 ILE327691:ILK327700 IVA327691:IVG327700 JEW327691:JFC327700 JOS327691:JOY327700 JYO327691:JYU327700 KIK327691:KIQ327700 KSG327691:KSM327700 LCC327691:LCI327700 LLY327691:LME327700 LVU327691:LWA327700 MFQ327691:MFW327700 MPM327691:MPS327700 MZI327691:MZO327700 NJE327691:NJK327700 NTA327691:NTG327700 OCW327691:ODC327700 OMS327691:OMY327700 OWO327691:OWU327700 PGK327691:PGQ327700 PQG327691:PQM327700 QAC327691:QAI327700 QJY327691:QKE327700 QTU327691:QUA327700 RDQ327691:RDW327700 RNM327691:RNS327700 RXI327691:RXO327700 SHE327691:SHK327700 SRA327691:SRG327700 TAW327691:TBC327700 TKS327691:TKY327700 TUO327691:TUU327700 UEK327691:UEQ327700 UOG327691:UOM327700 UYC327691:UYI327700 VHY327691:VIE327700 VRU327691:VSA327700 WBQ327691:WBW327700 WLM327691:WLS327700 WVI327691:WVO327700 A393227:G393236 IW393227:JC393236 SS393227:SY393236 ACO393227:ACU393236 AMK393227:AMQ393236 AWG393227:AWM393236 BGC393227:BGI393236 BPY393227:BQE393236 BZU393227:CAA393236 CJQ393227:CJW393236 CTM393227:CTS393236 DDI393227:DDO393236 DNE393227:DNK393236 DXA393227:DXG393236 EGW393227:EHC393236 EQS393227:EQY393236 FAO393227:FAU393236 FKK393227:FKQ393236 FUG393227:FUM393236 GEC393227:GEI393236 GNY393227:GOE393236 GXU393227:GYA393236 HHQ393227:HHW393236 HRM393227:HRS393236 IBI393227:IBO393236 ILE393227:ILK393236 IVA393227:IVG393236 JEW393227:JFC393236 JOS393227:JOY393236 JYO393227:JYU393236 KIK393227:KIQ393236 KSG393227:KSM393236 LCC393227:LCI393236 LLY393227:LME393236 LVU393227:LWA393236 MFQ393227:MFW393236 MPM393227:MPS393236 MZI393227:MZO393236 NJE393227:NJK393236 NTA393227:NTG393236 OCW393227:ODC393236 OMS393227:OMY393236 OWO393227:OWU393236 PGK393227:PGQ393236 PQG393227:PQM393236 QAC393227:QAI393236 QJY393227:QKE393236 QTU393227:QUA393236 RDQ393227:RDW393236 RNM393227:RNS393236 RXI393227:RXO393236 SHE393227:SHK393236 SRA393227:SRG393236 TAW393227:TBC393236 TKS393227:TKY393236 TUO393227:TUU393236 UEK393227:UEQ393236 UOG393227:UOM393236 UYC393227:UYI393236 VHY393227:VIE393236 VRU393227:VSA393236 WBQ393227:WBW393236 WLM393227:WLS393236 WVI393227:WVO393236 A458763:G458772 IW458763:JC458772 SS458763:SY458772 ACO458763:ACU458772 AMK458763:AMQ458772 AWG458763:AWM458772 BGC458763:BGI458772 BPY458763:BQE458772 BZU458763:CAA458772 CJQ458763:CJW458772 CTM458763:CTS458772 DDI458763:DDO458772 DNE458763:DNK458772 DXA458763:DXG458772 EGW458763:EHC458772 EQS458763:EQY458772 FAO458763:FAU458772 FKK458763:FKQ458772 FUG458763:FUM458772 GEC458763:GEI458772 GNY458763:GOE458772 GXU458763:GYA458772 HHQ458763:HHW458772 HRM458763:HRS458772 IBI458763:IBO458772 ILE458763:ILK458772 IVA458763:IVG458772 JEW458763:JFC458772 JOS458763:JOY458772 JYO458763:JYU458772 KIK458763:KIQ458772 KSG458763:KSM458772 LCC458763:LCI458772 LLY458763:LME458772 LVU458763:LWA458772 MFQ458763:MFW458772 MPM458763:MPS458772 MZI458763:MZO458772 NJE458763:NJK458772 NTA458763:NTG458772 OCW458763:ODC458772 OMS458763:OMY458772 OWO458763:OWU458772 PGK458763:PGQ458772 PQG458763:PQM458772 QAC458763:QAI458772 QJY458763:QKE458772 QTU458763:QUA458772 RDQ458763:RDW458772 RNM458763:RNS458772 RXI458763:RXO458772 SHE458763:SHK458772 SRA458763:SRG458772 TAW458763:TBC458772 TKS458763:TKY458772 TUO458763:TUU458772 UEK458763:UEQ458772 UOG458763:UOM458772 UYC458763:UYI458772 VHY458763:VIE458772 VRU458763:VSA458772 WBQ458763:WBW458772 WLM458763:WLS458772 WVI458763:WVO458772 A524299:G524308 IW524299:JC524308 SS524299:SY524308 ACO524299:ACU524308 AMK524299:AMQ524308 AWG524299:AWM524308 BGC524299:BGI524308 BPY524299:BQE524308 BZU524299:CAA524308 CJQ524299:CJW524308 CTM524299:CTS524308 DDI524299:DDO524308 DNE524299:DNK524308 DXA524299:DXG524308 EGW524299:EHC524308 EQS524299:EQY524308 FAO524299:FAU524308 FKK524299:FKQ524308 FUG524299:FUM524308 GEC524299:GEI524308 GNY524299:GOE524308 GXU524299:GYA524308 HHQ524299:HHW524308 HRM524299:HRS524308 IBI524299:IBO524308 ILE524299:ILK524308 IVA524299:IVG524308 JEW524299:JFC524308 JOS524299:JOY524308 JYO524299:JYU524308 KIK524299:KIQ524308 KSG524299:KSM524308 LCC524299:LCI524308 LLY524299:LME524308 LVU524299:LWA524308 MFQ524299:MFW524308 MPM524299:MPS524308 MZI524299:MZO524308 NJE524299:NJK524308 NTA524299:NTG524308 OCW524299:ODC524308 OMS524299:OMY524308 OWO524299:OWU524308 PGK524299:PGQ524308 PQG524299:PQM524308 QAC524299:QAI524308 QJY524299:QKE524308 QTU524299:QUA524308 RDQ524299:RDW524308 RNM524299:RNS524308 RXI524299:RXO524308 SHE524299:SHK524308 SRA524299:SRG524308 TAW524299:TBC524308 TKS524299:TKY524308 TUO524299:TUU524308 UEK524299:UEQ524308 UOG524299:UOM524308 UYC524299:UYI524308 VHY524299:VIE524308 VRU524299:VSA524308 WBQ524299:WBW524308 WLM524299:WLS524308 WVI524299:WVO524308 A589835:G589844 IW589835:JC589844 SS589835:SY589844 ACO589835:ACU589844 AMK589835:AMQ589844 AWG589835:AWM589844 BGC589835:BGI589844 BPY589835:BQE589844 BZU589835:CAA589844 CJQ589835:CJW589844 CTM589835:CTS589844 DDI589835:DDO589844 DNE589835:DNK589844 DXA589835:DXG589844 EGW589835:EHC589844 EQS589835:EQY589844 FAO589835:FAU589844 FKK589835:FKQ589844 FUG589835:FUM589844 GEC589835:GEI589844 GNY589835:GOE589844 GXU589835:GYA589844 HHQ589835:HHW589844 HRM589835:HRS589844 IBI589835:IBO589844 ILE589835:ILK589844 IVA589835:IVG589844 JEW589835:JFC589844 JOS589835:JOY589844 JYO589835:JYU589844 KIK589835:KIQ589844 KSG589835:KSM589844 LCC589835:LCI589844 LLY589835:LME589844 LVU589835:LWA589844 MFQ589835:MFW589844 MPM589835:MPS589844 MZI589835:MZO589844 NJE589835:NJK589844 NTA589835:NTG589844 OCW589835:ODC589844 OMS589835:OMY589844 OWO589835:OWU589844 PGK589835:PGQ589844 PQG589835:PQM589844 QAC589835:QAI589844 QJY589835:QKE589844 QTU589835:QUA589844 RDQ589835:RDW589844 RNM589835:RNS589844 RXI589835:RXO589844 SHE589835:SHK589844 SRA589835:SRG589844 TAW589835:TBC589844 TKS589835:TKY589844 TUO589835:TUU589844 UEK589835:UEQ589844 UOG589835:UOM589844 UYC589835:UYI589844 VHY589835:VIE589844 VRU589835:VSA589844 WBQ589835:WBW589844 WLM589835:WLS589844 WVI589835:WVO589844 A655371:G655380 IW655371:JC655380 SS655371:SY655380 ACO655371:ACU655380 AMK655371:AMQ655380 AWG655371:AWM655380 BGC655371:BGI655380 BPY655371:BQE655380 BZU655371:CAA655380 CJQ655371:CJW655380 CTM655371:CTS655380 DDI655371:DDO655380 DNE655371:DNK655380 DXA655371:DXG655380 EGW655371:EHC655380 EQS655371:EQY655380 FAO655371:FAU655380 FKK655371:FKQ655380 FUG655371:FUM655380 GEC655371:GEI655380 GNY655371:GOE655380 GXU655371:GYA655380 HHQ655371:HHW655380 HRM655371:HRS655380 IBI655371:IBO655380 ILE655371:ILK655380 IVA655371:IVG655380 JEW655371:JFC655380 JOS655371:JOY655380 JYO655371:JYU655380 KIK655371:KIQ655380 KSG655371:KSM655380 LCC655371:LCI655380 LLY655371:LME655380 LVU655371:LWA655380 MFQ655371:MFW655380 MPM655371:MPS655380 MZI655371:MZO655380 NJE655371:NJK655380 NTA655371:NTG655380 OCW655371:ODC655380 OMS655371:OMY655380 OWO655371:OWU655380 PGK655371:PGQ655380 PQG655371:PQM655380 QAC655371:QAI655380 QJY655371:QKE655380 QTU655371:QUA655380 RDQ655371:RDW655380 RNM655371:RNS655380 RXI655371:RXO655380 SHE655371:SHK655380 SRA655371:SRG655380 TAW655371:TBC655380 TKS655371:TKY655380 TUO655371:TUU655380 UEK655371:UEQ655380 UOG655371:UOM655380 UYC655371:UYI655380 VHY655371:VIE655380 VRU655371:VSA655380 WBQ655371:WBW655380 WLM655371:WLS655380 WVI655371:WVO655380 A720907:G720916 IW720907:JC720916 SS720907:SY720916 ACO720907:ACU720916 AMK720907:AMQ720916 AWG720907:AWM720916 BGC720907:BGI720916 BPY720907:BQE720916 BZU720907:CAA720916 CJQ720907:CJW720916 CTM720907:CTS720916 DDI720907:DDO720916 DNE720907:DNK720916 DXA720907:DXG720916 EGW720907:EHC720916 EQS720907:EQY720916 FAO720907:FAU720916 FKK720907:FKQ720916 FUG720907:FUM720916 GEC720907:GEI720916 GNY720907:GOE720916 GXU720907:GYA720916 HHQ720907:HHW720916 HRM720907:HRS720916 IBI720907:IBO720916 ILE720907:ILK720916 IVA720907:IVG720916 JEW720907:JFC720916 JOS720907:JOY720916 JYO720907:JYU720916 KIK720907:KIQ720916 KSG720907:KSM720916 LCC720907:LCI720916 LLY720907:LME720916 LVU720907:LWA720916 MFQ720907:MFW720916 MPM720907:MPS720916 MZI720907:MZO720916 NJE720907:NJK720916 NTA720907:NTG720916 OCW720907:ODC720916 OMS720907:OMY720916 OWO720907:OWU720916 PGK720907:PGQ720916 PQG720907:PQM720916 QAC720907:QAI720916 QJY720907:QKE720916 QTU720907:QUA720916 RDQ720907:RDW720916 RNM720907:RNS720916 RXI720907:RXO720916 SHE720907:SHK720916 SRA720907:SRG720916 TAW720907:TBC720916 TKS720907:TKY720916 TUO720907:TUU720916 UEK720907:UEQ720916 UOG720907:UOM720916 UYC720907:UYI720916 VHY720907:VIE720916 VRU720907:VSA720916 WBQ720907:WBW720916 WLM720907:WLS720916 WVI720907:WVO720916 A786443:G786452 IW786443:JC786452 SS786443:SY786452 ACO786443:ACU786452 AMK786443:AMQ786452 AWG786443:AWM786452 BGC786443:BGI786452 BPY786443:BQE786452 BZU786443:CAA786452 CJQ786443:CJW786452 CTM786443:CTS786452 DDI786443:DDO786452 DNE786443:DNK786452 DXA786443:DXG786452 EGW786443:EHC786452 EQS786443:EQY786452 FAO786443:FAU786452 FKK786443:FKQ786452 FUG786443:FUM786452 GEC786443:GEI786452 GNY786443:GOE786452 GXU786443:GYA786452 HHQ786443:HHW786452 HRM786443:HRS786452 IBI786443:IBO786452 ILE786443:ILK786452 IVA786443:IVG786452 JEW786443:JFC786452 JOS786443:JOY786452 JYO786443:JYU786452 KIK786443:KIQ786452 KSG786443:KSM786452 LCC786443:LCI786452 LLY786443:LME786452 LVU786443:LWA786452 MFQ786443:MFW786452 MPM786443:MPS786452 MZI786443:MZO786452 NJE786443:NJK786452 NTA786443:NTG786452 OCW786443:ODC786452 OMS786443:OMY786452 OWO786443:OWU786452 PGK786443:PGQ786452 PQG786443:PQM786452 QAC786443:QAI786452 QJY786443:QKE786452 QTU786443:QUA786452 RDQ786443:RDW786452 RNM786443:RNS786452 RXI786443:RXO786452 SHE786443:SHK786452 SRA786443:SRG786452 TAW786443:TBC786452 TKS786443:TKY786452 TUO786443:TUU786452 UEK786443:UEQ786452 UOG786443:UOM786452 UYC786443:UYI786452 VHY786443:VIE786452 VRU786443:VSA786452 WBQ786443:WBW786452 WLM786443:WLS786452 WVI786443:WVO786452 A851979:G851988 IW851979:JC851988 SS851979:SY851988 ACO851979:ACU851988 AMK851979:AMQ851988 AWG851979:AWM851988 BGC851979:BGI851988 BPY851979:BQE851988 BZU851979:CAA851988 CJQ851979:CJW851988 CTM851979:CTS851988 DDI851979:DDO851988 DNE851979:DNK851988 DXA851979:DXG851988 EGW851979:EHC851988 EQS851979:EQY851988 FAO851979:FAU851988 FKK851979:FKQ851988 FUG851979:FUM851988 GEC851979:GEI851988 GNY851979:GOE851988 GXU851979:GYA851988 HHQ851979:HHW851988 HRM851979:HRS851988 IBI851979:IBO851988 ILE851979:ILK851988 IVA851979:IVG851988 JEW851979:JFC851988 JOS851979:JOY851988 JYO851979:JYU851988 KIK851979:KIQ851988 KSG851979:KSM851988 LCC851979:LCI851988 LLY851979:LME851988 LVU851979:LWA851988 MFQ851979:MFW851988 MPM851979:MPS851988 MZI851979:MZO851988 NJE851979:NJK851988 NTA851979:NTG851988 OCW851979:ODC851988 OMS851979:OMY851988 OWO851979:OWU851988 PGK851979:PGQ851988 PQG851979:PQM851988 QAC851979:QAI851988 QJY851979:QKE851988 QTU851979:QUA851988 RDQ851979:RDW851988 RNM851979:RNS851988 RXI851979:RXO851988 SHE851979:SHK851988 SRA851979:SRG851988 TAW851979:TBC851988 TKS851979:TKY851988 TUO851979:TUU851988 UEK851979:UEQ851988 UOG851979:UOM851988 UYC851979:UYI851988 VHY851979:VIE851988 VRU851979:VSA851988 WBQ851979:WBW851988 WLM851979:WLS851988 WVI851979:WVO851988 A917515:G917524 IW917515:JC917524 SS917515:SY917524 ACO917515:ACU917524 AMK917515:AMQ917524 AWG917515:AWM917524 BGC917515:BGI917524 BPY917515:BQE917524 BZU917515:CAA917524 CJQ917515:CJW917524 CTM917515:CTS917524 DDI917515:DDO917524 DNE917515:DNK917524 DXA917515:DXG917524 EGW917515:EHC917524 EQS917515:EQY917524 FAO917515:FAU917524 FKK917515:FKQ917524 FUG917515:FUM917524 GEC917515:GEI917524 GNY917515:GOE917524 GXU917515:GYA917524 HHQ917515:HHW917524 HRM917515:HRS917524 IBI917515:IBO917524 ILE917515:ILK917524 IVA917515:IVG917524 JEW917515:JFC917524 JOS917515:JOY917524 JYO917515:JYU917524 KIK917515:KIQ917524 KSG917515:KSM917524 LCC917515:LCI917524 LLY917515:LME917524 LVU917515:LWA917524 MFQ917515:MFW917524 MPM917515:MPS917524 MZI917515:MZO917524 NJE917515:NJK917524 NTA917515:NTG917524 OCW917515:ODC917524 OMS917515:OMY917524 OWO917515:OWU917524 PGK917515:PGQ917524 PQG917515:PQM917524 QAC917515:QAI917524 QJY917515:QKE917524 QTU917515:QUA917524 RDQ917515:RDW917524 RNM917515:RNS917524 RXI917515:RXO917524 SHE917515:SHK917524 SRA917515:SRG917524 TAW917515:TBC917524 TKS917515:TKY917524 TUO917515:TUU917524 UEK917515:UEQ917524 UOG917515:UOM917524 UYC917515:UYI917524 VHY917515:VIE917524 VRU917515:VSA917524 WBQ917515:WBW917524 WLM917515:WLS917524 WVI917515:WVO917524 A983051:G983060 IW983051:JC983060 SS983051:SY983060 ACO983051:ACU983060 AMK983051:AMQ983060 AWG983051:AWM983060 BGC983051:BGI983060 BPY983051:BQE983060 BZU983051:CAA983060 CJQ983051:CJW983060 CTM983051:CTS983060 DDI983051:DDO983060 DNE983051:DNK983060 DXA983051:DXG983060 EGW983051:EHC983060 EQS983051:EQY983060 FAO983051:FAU983060 FKK983051:FKQ983060 FUG983051:FUM983060 GEC983051:GEI983060 GNY983051:GOE983060 GXU983051:GYA983060 HHQ983051:HHW983060 HRM983051:HRS983060 IBI983051:IBO983060 ILE983051:ILK983060 IVA983051:IVG983060 JEW983051:JFC983060 JOS983051:JOY983060 JYO983051:JYU983060 KIK983051:KIQ983060 KSG983051:KSM983060 LCC983051:LCI983060 LLY983051:LME983060 LVU983051:LWA983060 MFQ983051:MFW983060 MPM983051:MPS983060 MZI983051:MZO983060 NJE983051:NJK983060 NTA983051:NTG983060 OCW983051:ODC983060 OMS983051:OMY983060 OWO983051:OWU983060 PGK983051:PGQ983060 PQG983051:PQM983060 QAC983051:QAI983060 QJY983051:QKE983060 QTU983051:QUA983060 RDQ983051:RDW983060 RNM983051:RNS983060 RXI983051:RXO983060 SHE983051:SHK983060 SRA983051:SRG983060 TAW983051:TBC983060 TKS983051:TKY983060 TUO983051:TUU983060 UEK983051:UEQ983060 UOG983051:UOM983060 UYC983051:UYI983060 VHY983051:VIE983060 VRU983051:VSA983060 WBQ983051:WBW983060 WLM983051:WLS983060 WVI983051:WVO983060">
      <formula1>MATERIALES</formula1>
    </dataValidation>
    <dataValidation type="list" allowBlank="1" showInputMessage="1" showErrorMessage="1" sqref="A29:G35 IW29:JC35 SS29:SY35 ACO29:ACU35 AMK29:AMQ35 AWG29:AWM35 BGC29:BGI35 BPY29:BQE35 BZU29:CAA35 CJQ29:CJW35 CTM29:CTS35 DDI29:DDO35 DNE29:DNK35 DXA29:DXG35 EGW29:EHC35 EQS29:EQY35 FAO29:FAU35 FKK29:FKQ35 FUG29:FUM35 GEC29:GEI35 GNY29:GOE35 GXU29:GYA35 HHQ29:HHW35 HRM29:HRS35 IBI29:IBO35 ILE29:ILK35 IVA29:IVG35 JEW29:JFC35 JOS29:JOY35 JYO29:JYU35 KIK29:KIQ35 KSG29:KSM35 LCC29:LCI35 LLY29:LME35 LVU29:LWA35 MFQ29:MFW35 MPM29:MPS35 MZI29:MZO35 NJE29:NJK35 NTA29:NTG35 OCW29:ODC35 OMS29:OMY35 OWO29:OWU35 PGK29:PGQ35 PQG29:PQM35 QAC29:QAI35 QJY29:QKE35 QTU29:QUA35 RDQ29:RDW35 RNM29:RNS35 RXI29:RXO35 SHE29:SHK35 SRA29:SRG35 TAW29:TBC35 TKS29:TKY35 TUO29:TUU35 UEK29:UEQ35 UOG29:UOM35 UYC29:UYI35 VHY29:VIE35 VRU29:VSA35 WBQ29:WBW35 WLM29:WLS35 WVI29:WVO35 A65565:G65571 IW65565:JC65571 SS65565:SY65571 ACO65565:ACU65571 AMK65565:AMQ65571 AWG65565:AWM65571 BGC65565:BGI65571 BPY65565:BQE65571 BZU65565:CAA65571 CJQ65565:CJW65571 CTM65565:CTS65571 DDI65565:DDO65571 DNE65565:DNK65571 DXA65565:DXG65571 EGW65565:EHC65571 EQS65565:EQY65571 FAO65565:FAU65571 FKK65565:FKQ65571 FUG65565:FUM65571 GEC65565:GEI65571 GNY65565:GOE65571 GXU65565:GYA65571 HHQ65565:HHW65571 HRM65565:HRS65571 IBI65565:IBO65571 ILE65565:ILK65571 IVA65565:IVG65571 JEW65565:JFC65571 JOS65565:JOY65571 JYO65565:JYU65571 KIK65565:KIQ65571 KSG65565:KSM65571 LCC65565:LCI65571 LLY65565:LME65571 LVU65565:LWA65571 MFQ65565:MFW65571 MPM65565:MPS65571 MZI65565:MZO65571 NJE65565:NJK65571 NTA65565:NTG65571 OCW65565:ODC65571 OMS65565:OMY65571 OWO65565:OWU65571 PGK65565:PGQ65571 PQG65565:PQM65571 QAC65565:QAI65571 QJY65565:QKE65571 QTU65565:QUA65571 RDQ65565:RDW65571 RNM65565:RNS65571 RXI65565:RXO65571 SHE65565:SHK65571 SRA65565:SRG65571 TAW65565:TBC65571 TKS65565:TKY65571 TUO65565:TUU65571 UEK65565:UEQ65571 UOG65565:UOM65571 UYC65565:UYI65571 VHY65565:VIE65571 VRU65565:VSA65571 WBQ65565:WBW65571 WLM65565:WLS65571 WVI65565:WVO65571 A131101:G131107 IW131101:JC131107 SS131101:SY131107 ACO131101:ACU131107 AMK131101:AMQ131107 AWG131101:AWM131107 BGC131101:BGI131107 BPY131101:BQE131107 BZU131101:CAA131107 CJQ131101:CJW131107 CTM131101:CTS131107 DDI131101:DDO131107 DNE131101:DNK131107 DXA131101:DXG131107 EGW131101:EHC131107 EQS131101:EQY131107 FAO131101:FAU131107 FKK131101:FKQ131107 FUG131101:FUM131107 GEC131101:GEI131107 GNY131101:GOE131107 GXU131101:GYA131107 HHQ131101:HHW131107 HRM131101:HRS131107 IBI131101:IBO131107 ILE131101:ILK131107 IVA131101:IVG131107 JEW131101:JFC131107 JOS131101:JOY131107 JYO131101:JYU131107 KIK131101:KIQ131107 KSG131101:KSM131107 LCC131101:LCI131107 LLY131101:LME131107 LVU131101:LWA131107 MFQ131101:MFW131107 MPM131101:MPS131107 MZI131101:MZO131107 NJE131101:NJK131107 NTA131101:NTG131107 OCW131101:ODC131107 OMS131101:OMY131107 OWO131101:OWU131107 PGK131101:PGQ131107 PQG131101:PQM131107 QAC131101:QAI131107 QJY131101:QKE131107 QTU131101:QUA131107 RDQ131101:RDW131107 RNM131101:RNS131107 RXI131101:RXO131107 SHE131101:SHK131107 SRA131101:SRG131107 TAW131101:TBC131107 TKS131101:TKY131107 TUO131101:TUU131107 UEK131101:UEQ131107 UOG131101:UOM131107 UYC131101:UYI131107 VHY131101:VIE131107 VRU131101:VSA131107 WBQ131101:WBW131107 WLM131101:WLS131107 WVI131101:WVO131107 A196637:G196643 IW196637:JC196643 SS196637:SY196643 ACO196637:ACU196643 AMK196637:AMQ196643 AWG196637:AWM196643 BGC196637:BGI196643 BPY196637:BQE196643 BZU196637:CAA196643 CJQ196637:CJW196643 CTM196637:CTS196643 DDI196637:DDO196643 DNE196637:DNK196643 DXA196637:DXG196643 EGW196637:EHC196643 EQS196637:EQY196643 FAO196637:FAU196643 FKK196637:FKQ196643 FUG196637:FUM196643 GEC196637:GEI196643 GNY196637:GOE196643 GXU196637:GYA196643 HHQ196637:HHW196643 HRM196637:HRS196643 IBI196637:IBO196643 ILE196637:ILK196643 IVA196637:IVG196643 JEW196637:JFC196643 JOS196637:JOY196643 JYO196637:JYU196643 KIK196637:KIQ196643 KSG196637:KSM196643 LCC196637:LCI196643 LLY196637:LME196643 LVU196637:LWA196643 MFQ196637:MFW196643 MPM196637:MPS196643 MZI196637:MZO196643 NJE196637:NJK196643 NTA196637:NTG196643 OCW196637:ODC196643 OMS196637:OMY196643 OWO196637:OWU196643 PGK196637:PGQ196643 PQG196637:PQM196643 QAC196637:QAI196643 QJY196637:QKE196643 QTU196637:QUA196643 RDQ196637:RDW196643 RNM196637:RNS196643 RXI196637:RXO196643 SHE196637:SHK196643 SRA196637:SRG196643 TAW196637:TBC196643 TKS196637:TKY196643 TUO196637:TUU196643 UEK196637:UEQ196643 UOG196637:UOM196643 UYC196637:UYI196643 VHY196637:VIE196643 VRU196637:VSA196643 WBQ196637:WBW196643 WLM196637:WLS196643 WVI196637:WVO196643 A262173:G262179 IW262173:JC262179 SS262173:SY262179 ACO262173:ACU262179 AMK262173:AMQ262179 AWG262173:AWM262179 BGC262173:BGI262179 BPY262173:BQE262179 BZU262173:CAA262179 CJQ262173:CJW262179 CTM262173:CTS262179 DDI262173:DDO262179 DNE262173:DNK262179 DXA262173:DXG262179 EGW262173:EHC262179 EQS262173:EQY262179 FAO262173:FAU262179 FKK262173:FKQ262179 FUG262173:FUM262179 GEC262173:GEI262179 GNY262173:GOE262179 GXU262173:GYA262179 HHQ262173:HHW262179 HRM262173:HRS262179 IBI262173:IBO262179 ILE262173:ILK262179 IVA262173:IVG262179 JEW262173:JFC262179 JOS262173:JOY262179 JYO262173:JYU262179 KIK262173:KIQ262179 KSG262173:KSM262179 LCC262173:LCI262179 LLY262173:LME262179 LVU262173:LWA262179 MFQ262173:MFW262179 MPM262173:MPS262179 MZI262173:MZO262179 NJE262173:NJK262179 NTA262173:NTG262179 OCW262173:ODC262179 OMS262173:OMY262179 OWO262173:OWU262179 PGK262173:PGQ262179 PQG262173:PQM262179 QAC262173:QAI262179 QJY262173:QKE262179 QTU262173:QUA262179 RDQ262173:RDW262179 RNM262173:RNS262179 RXI262173:RXO262179 SHE262173:SHK262179 SRA262173:SRG262179 TAW262173:TBC262179 TKS262173:TKY262179 TUO262173:TUU262179 UEK262173:UEQ262179 UOG262173:UOM262179 UYC262173:UYI262179 VHY262173:VIE262179 VRU262173:VSA262179 WBQ262173:WBW262179 WLM262173:WLS262179 WVI262173:WVO262179 A327709:G327715 IW327709:JC327715 SS327709:SY327715 ACO327709:ACU327715 AMK327709:AMQ327715 AWG327709:AWM327715 BGC327709:BGI327715 BPY327709:BQE327715 BZU327709:CAA327715 CJQ327709:CJW327715 CTM327709:CTS327715 DDI327709:DDO327715 DNE327709:DNK327715 DXA327709:DXG327715 EGW327709:EHC327715 EQS327709:EQY327715 FAO327709:FAU327715 FKK327709:FKQ327715 FUG327709:FUM327715 GEC327709:GEI327715 GNY327709:GOE327715 GXU327709:GYA327715 HHQ327709:HHW327715 HRM327709:HRS327715 IBI327709:IBO327715 ILE327709:ILK327715 IVA327709:IVG327715 JEW327709:JFC327715 JOS327709:JOY327715 JYO327709:JYU327715 KIK327709:KIQ327715 KSG327709:KSM327715 LCC327709:LCI327715 LLY327709:LME327715 LVU327709:LWA327715 MFQ327709:MFW327715 MPM327709:MPS327715 MZI327709:MZO327715 NJE327709:NJK327715 NTA327709:NTG327715 OCW327709:ODC327715 OMS327709:OMY327715 OWO327709:OWU327715 PGK327709:PGQ327715 PQG327709:PQM327715 QAC327709:QAI327715 QJY327709:QKE327715 QTU327709:QUA327715 RDQ327709:RDW327715 RNM327709:RNS327715 RXI327709:RXO327715 SHE327709:SHK327715 SRA327709:SRG327715 TAW327709:TBC327715 TKS327709:TKY327715 TUO327709:TUU327715 UEK327709:UEQ327715 UOG327709:UOM327715 UYC327709:UYI327715 VHY327709:VIE327715 VRU327709:VSA327715 WBQ327709:WBW327715 WLM327709:WLS327715 WVI327709:WVO327715 A393245:G393251 IW393245:JC393251 SS393245:SY393251 ACO393245:ACU393251 AMK393245:AMQ393251 AWG393245:AWM393251 BGC393245:BGI393251 BPY393245:BQE393251 BZU393245:CAA393251 CJQ393245:CJW393251 CTM393245:CTS393251 DDI393245:DDO393251 DNE393245:DNK393251 DXA393245:DXG393251 EGW393245:EHC393251 EQS393245:EQY393251 FAO393245:FAU393251 FKK393245:FKQ393251 FUG393245:FUM393251 GEC393245:GEI393251 GNY393245:GOE393251 GXU393245:GYA393251 HHQ393245:HHW393251 HRM393245:HRS393251 IBI393245:IBO393251 ILE393245:ILK393251 IVA393245:IVG393251 JEW393245:JFC393251 JOS393245:JOY393251 JYO393245:JYU393251 KIK393245:KIQ393251 KSG393245:KSM393251 LCC393245:LCI393251 LLY393245:LME393251 LVU393245:LWA393251 MFQ393245:MFW393251 MPM393245:MPS393251 MZI393245:MZO393251 NJE393245:NJK393251 NTA393245:NTG393251 OCW393245:ODC393251 OMS393245:OMY393251 OWO393245:OWU393251 PGK393245:PGQ393251 PQG393245:PQM393251 QAC393245:QAI393251 QJY393245:QKE393251 QTU393245:QUA393251 RDQ393245:RDW393251 RNM393245:RNS393251 RXI393245:RXO393251 SHE393245:SHK393251 SRA393245:SRG393251 TAW393245:TBC393251 TKS393245:TKY393251 TUO393245:TUU393251 UEK393245:UEQ393251 UOG393245:UOM393251 UYC393245:UYI393251 VHY393245:VIE393251 VRU393245:VSA393251 WBQ393245:WBW393251 WLM393245:WLS393251 WVI393245:WVO393251 A458781:G458787 IW458781:JC458787 SS458781:SY458787 ACO458781:ACU458787 AMK458781:AMQ458787 AWG458781:AWM458787 BGC458781:BGI458787 BPY458781:BQE458787 BZU458781:CAA458787 CJQ458781:CJW458787 CTM458781:CTS458787 DDI458781:DDO458787 DNE458781:DNK458787 DXA458781:DXG458787 EGW458781:EHC458787 EQS458781:EQY458787 FAO458781:FAU458787 FKK458781:FKQ458787 FUG458781:FUM458787 GEC458781:GEI458787 GNY458781:GOE458787 GXU458781:GYA458787 HHQ458781:HHW458787 HRM458781:HRS458787 IBI458781:IBO458787 ILE458781:ILK458787 IVA458781:IVG458787 JEW458781:JFC458787 JOS458781:JOY458787 JYO458781:JYU458787 KIK458781:KIQ458787 KSG458781:KSM458787 LCC458781:LCI458787 LLY458781:LME458787 LVU458781:LWA458787 MFQ458781:MFW458787 MPM458781:MPS458787 MZI458781:MZO458787 NJE458781:NJK458787 NTA458781:NTG458787 OCW458781:ODC458787 OMS458781:OMY458787 OWO458781:OWU458787 PGK458781:PGQ458787 PQG458781:PQM458787 QAC458781:QAI458787 QJY458781:QKE458787 QTU458781:QUA458787 RDQ458781:RDW458787 RNM458781:RNS458787 RXI458781:RXO458787 SHE458781:SHK458787 SRA458781:SRG458787 TAW458781:TBC458787 TKS458781:TKY458787 TUO458781:TUU458787 UEK458781:UEQ458787 UOG458781:UOM458787 UYC458781:UYI458787 VHY458781:VIE458787 VRU458781:VSA458787 WBQ458781:WBW458787 WLM458781:WLS458787 WVI458781:WVO458787 A524317:G524323 IW524317:JC524323 SS524317:SY524323 ACO524317:ACU524323 AMK524317:AMQ524323 AWG524317:AWM524323 BGC524317:BGI524323 BPY524317:BQE524323 BZU524317:CAA524323 CJQ524317:CJW524323 CTM524317:CTS524323 DDI524317:DDO524323 DNE524317:DNK524323 DXA524317:DXG524323 EGW524317:EHC524323 EQS524317:EQY524323 FAO524317:FAU524323 FKK524317:FKQ524323 FUG524317:FUM524323 GEC524317:GEI524323 GNY524317:GOE524323 GXU524317:GYA524323 HHQ524317:HHW524323 HRM524317:HRS524323 IBI524317:IBO524323 ILE524317:ILK524323 IVA524317:IVG524323 JEW524317:JFC524323 JOS524317:JOY524323 JYO524317:JYU524323 KIK524317:KIQ524323 KSG524317:KSM524323 LCC524317:LCI524323 LLY524317:LME524323 LVU524317:LWA524323 MFQ524317:MFW524323 MPM524317:MPS524323 MZI524317:MZO524323 NJE524317:NJK524323 NTA524317:NTG524323 OCW524317:ODC524323 OMS524317:OMY524323 OWO524317:OWU524323 PGK524317:PGQ524323 PQG524317:PQM524323 QAC524317:QAI524323 QJY524317:QKE524323 QTU524317:QUA524323 RDQ524317:RDW524323 RNM524317:RNS524323 RXI524317:RXO524323 SHE524317:SHK524323 SRA524317:SRG524323 TAW524317:TBC524323 TKS524317:TKY524323 TUO524317:TUU524323 UEK524317:UEQ524323 UOG524317:UOM524323 UYC524317:UYI524323 VHY524317:VIE524323 VRU524317:VSA524323 WBQ524317:WBW524323 WLM524317:WLS524323 WVI524317:WVO524323 A589853:G589859 IW589853:JC589859 SS589853:SY589859 ACO589853:ACU589859 AMK589853:AMQ589859 AWG589853:AWM589859 BGC589853:BGI589859 BPY589853:BQE589859 BZU589853:CAA589859 CJQ589853:CJW589859 CTM589853:CTS589859 DDI589853:DDO589859 DNE589853:DNK589859 DXA589853:DXG589859 EGW589853:EHC589859 EQS589853:EQY589859 FAO589853:FAU589859 FKK589853:FKQ589859 FUG589853:FUM589859 GEC589853:GEI589859 GNY589853:GOE589859 GXU589853:GYA589859 HHQ589853:HHW589859 HRM589853:HRS589859 IBI589853:IBO589859 ILE589853:ILK589859 IVA589853:IVG589859 JEW589853:JFC589859 JOS589853:JOY589859 JYO589853:JYU589859 KIK589853:KIQ589859 KSG589853:KSM589859 LCC589853:LCI589859 LLY589853:LME589859 LVU589853:LWA589859 MFQ589853:MFW589859 MPM589853:MPS589859 MZI589853:MZO589859 NJE589853:NJK589859 NTA589853:NTG589859 OCW589853:ODC589859 OMS589853:OMY589859 OWO589853:OWU589859 PGK589853:PGQ589859 PQG589853:PQM589859 QAC589853:QAI589859 QJY589853:QKE589859 QTU589853:QUA589859 RDQ589853:RDW589859 RNM589853:RNS589859 RXI589853:RXO589859 SHE589853:SHK589859 SRA589853:SRG589859 TAW589853:TBC589859 TKS589853:TKY589859 TUO589853:TUU589859 UEK589853:UEQ589859 UOG589853:UOM589859 UYC589853:UYI589859 VHY589853:VIE589859 VRU589853:VSA589859 WBQ589853:WBW589859 WLM589853:WLS589859 WVI589853:WVO589859 A655389:G655395 IW655389:JC655395 SS655389:SY655395 ACO655389:ACU655395 AMK655389:AMQ655395 AWG655389:AWM655395 BGC655389:BGI655395 BPY655389:BQE655395 BZU655389:CAA655395 CJQ655389:CJW655395 CTM655389:CTS655395 DDI655389:DDO655395 DNE655389:DNK655395 DXA655389:DXG655395 EGW655389:EHC655395 EQS655389:EQY655395 FAO655389:FAU655395 FKK655389:FKQ655395 FUG655389:FUM655395 GEC655389:GEI655395 GNY655389:GOE655395 GXU655389:GYA655395 HHQ655389:HHW655395 HRM655389:HRS655395 IBI655389:IBO655395 ILE655389:ILK655395 IVA655389:IVG655395 JEW655389:JFC655395 JOS655389:JOY655395 JYO655389:JYU655395 KIK655389:KIQ655395 KSG655389:KSM655395 LCC655389:LCI655395 LLY655389:LME655395 LVU655389:LWA655395 MFQ655389:MFW655395 MPM655389:MPS655395 MZI655389:MZO655395 NJE655389:NJK655395 NTA655389:NTG655395 OCW655389:ODC655395 OMS655389:OMY655395 OWO655389:OWU655395 PGK655389:PGQ655395 PQG655389:PQM655395 QAC655389:QAI655395 QJY655389:QKE655395 QTU655389:QUA655395 RDQ655389:RDW655395 RNM655389:RNS655395 RXI655389:RXO655395 SHE655389:SHK655395 SRA655389:SRG655395 TAW655389:TBC655395 TKS655389:TKY655395 TUO655389:TUU655395 UEK655389:UEQ655395 UOG655389:UOM655395 UYC655389:UYI655395 VHY655389:VIE655395 VRU655389:VSA655395 WBQ655389:WBW655395 WLM655389:WLS655395 WVI655389:WVO655395 A720925:G720931 IW720925:JC720931 SS720925:SY720931 ACO720925:ACU720931 AMK720925:AMQ720931 AWG720925:AWM720931 BGC720925:BGI720931 BPY720925:BQE720931 BZU720925:CAA720931 CJQ720925:CJW720931 CTM720925:CTS720931 DDI720925:DDO720931 DNE720925:DNK720931 DXA720925:DXG720931 EGW720925:EHC720931 EQS720925:EQY720931 FAO720925:FAU720931 FKK720925:FKQ720931 FUG720925:FUM720931 GEC720925:GEI720931 GNY720925:GOE720931 GXU720925:GYA720931 HHQ720925:HHW720931 HRM720925:HRS720931 IBI720925:IBO720931 ILE720925:ILK720931 IVA720925:IVG720931 JEW720925:JFC720931 JOS720925:JOY720931 JYO720925:JYU720931 KIK720925:KIQ720931 KSG720925:KSM720931 LCC720925:LCI720931 LLY720925:LME720931 LVU720925:LWA720931 MFQ720925:MFW720931 MPM720925:MPS720931 MZI720925:MZO720931 NJE720925:NJK720931 NTA720925:NTG720931 OCW720925:ODC720931 OMS720925:OMY720931 OWO720925:OWU720931 PGK720925:PGQ720931 PQG720925:PQM720931 QAC720925:QAI720931 QJY720925:QKE720931 QTU720925:QUA720931 RDQ720925:RDW720931 RNM720925:RNS720931 RXI720925:RXO720931 SHE720925:SHK720931 SRA720925:SRG720931 TAW720925:TBC720931 TKS720925:TKY720931 TUO720925:TUU720931 UEK720925:UEQ720931 UOG720925:UOM720931 UYC720925:UYI720931 VHY720925:VIE720931 VRU720925:VSA720931 WBQ720925:WBW720931 WLM720925:WLS720931 WVI720925:WVO720931 A786461:G786467 IW786461:JC786467 SS786461:SY786467 ACO786461:ACU786467 AMK786461:AMQ786467 AWG786461:AWM786467 BGC786461:BGI786467 BPY786461:BQE786467 BZU786461:CAA786467 CJQ786461:CJW786467 CTM786461:CTS786467 DDI786461:DDO786467 DNE786461:DNK786467 DXA786461:DXG786467 EGW786461:EHC786467 EQS786461:EQY786467 FAO786461:FAU786467 FKK786461:FKQ786467 FUG786461:FUM786467 GEC786461:GEI786467 GNY786461:GOE786467 GXU786461:GYA786467 HHQ786461:HHW786467 HRM786461:HRS786467 IBI786461:IBO786467 ILE786461:ILK786467 IVA786461:IVG786467 JEW786461:JFC786467 JOS786461:JOY786467 JYO786461:JYU786467 KIK786461:KIQ786467 KSG786461:KSM786467 LCC786461:LCI786467 LLY786461:LME786467 LVU786461:LWA786467 MFQ786461:MFW786467 MPM786461:MPS786467 MZI786461:MZO786467 NJE786461:NJK786467 NTA786461:NTG786467 OCW786461:ODC786467 OMS786461:OMY786467 OWO786461:OWU786467 PGK786461:PGQ786467 PQG786461:PQM786467 QAC786461:QAI786467 QJY786461:QKE786467 QTU786461:QUA786467 RDQ786461:RDW786467 RNM786461:RNS786467 RXI786461:RXO786467 SHE786461:SHK786467 SRA786461:SRG786467 TAW786461:TBC786467 TKS786461:TKY786467 TUO786461:TUU786467 UEK786461:UEQ786467 UOG786461:UOM786467 UYC786461:UYI786467 VHY786461:VIE786467 VRU786461:VSA786467 WBQ786461:WBW786467 WLM786461:WLS786467 WVI786461:WVO786467 A851997:G852003 IW851997:JC852003 SS851997:SY852003 ACO851997:ACU852003 AMK851997:AMQ852003 AWG851997:AWM852003 BGC851997:BGI852003 BPY851997:BQE852003 BZU851997:CAA852003 CJQ851997:CJW852003 CTM851997:CTS852003 DDI851997:DDO852003 DNE851997:DNK852003 DXA851997:DXG852003 EGW851997:EHC852003 EQS851997:EQY852003 FAO851997:FAU852003 FKK851997:FKQ852003 FUG851997:FUM852003 GEC851997:GEI852003 GNY851997:GOE852003 GXU851997:GYA852003 HHQ851997:HHW852003 HRM851997:HRS852003 IBI851997:IBO852003 ILE851997:ILK852003 IVA851997:IVG852003 JEW851997:JFC852003 JOS851997:JOY852003 JYO851997:JYU852003 KIK851997:KIQ852003 KSG851997:KSM852003 LCC851997:LCI852003 LLY851997:LME852003 LVU851997:LWA852003 MFQ851997:MFW852003 MPM851997:MPS852003 MZI851997:MZO852003 NJE851997:NJK852003 NTA851997:NTG852003 OCW851997:ODC852003 OMS851997:OMY852003 OWO851997:OWU852003 PGK851997:PGQ852003 PQG851997:PQM852003 QAC851997:QAI852003 QJY851997:QKE852003 QTU851997:QUA852003 RDQ851997:RDW852003 RNM851997:RNS852003 RXI851997:RXO852003 SHE851997:SHK852003 SRA851997:SRG852003 TAW851997:TBC852003 TKS851997:TKY852003 TUO851997:TUU852003 UEK851997:UEQ852003 UOG851997:UOM852003 UYC851997:UYI852003 VHY851997:VIE852003 VRU851997:VSA852003 WBQ851997:WBW852003 WLM851997:WLS852003 WVI851997:WVO852003 A917533:G917539 IW917533:JC917539 SS917533:SY917539 ACO917533:ACU917539 AMK917533:AMQ917539 AWG917533:AWM917539 BGC917533:BGI917539 BPY917533:BQE917539 BZU917533:CAA917539 CJQ917533:CJW917539 CTM917533:CTS917539 DDI917533:DDO917539 DNE917533:DNK917539 DXA917533:DXG917539 EGW917533:EHC917539 EQS917533:EQY917539 FAO917533:FAU917539 FKK917533:FKQ917539 FUG917533:FUM917539 GEC917533:GEI917539 GNY917533:GOE917539 GXU917533:GYA917539 HHQ917533:HHW917539 HRM917533:HRS917539 IBI917533:IBO917539 ILE917533:ILK917539 IVA917533:IVG917539 JEW917533:JFC917539 JOS917533:JOY917539 JYO917533:JYU917539 KIK917533:KIQ917539 KSG917533:KSM917539 LCC917533:LCI917539 LLY917533:LME917539 LVU917533:LWA917539 MFQ917533:MFW917539 MPM917533:MPS917539 MZI917533:MZO917539 NJE917533:NJK917539 NTA917533:NTG917539 OCW917533:ODC917539 OMS917533:OMY917539 OWO917533:OWU917539 PGK917533:PGQ917539 PQG917533:PQM917539 QAC917533:QAI917539 QJY917533:QKE917539 QTU917533:QUA917539 RDQ917533:RDW917539 RNM917533:RNS917539 RXI917533:RXO917539 SHE917533:SHK917539 SRA917533:SRG917539 TAW917533:TBC917539 TKS917533:TKY917539 TUO917533:TUU917539 UEK917533:UEQ917539 UOG917533:UOM917539 UYC917533:UYI917539 VHY917533:VIE917539 VRU917533:VSA917539 WBQ917533:WBW917539 WLM917533:WLS917539 WVI917533:WVO917539 A983069:G983075 IW983069:JC983075 SS983069:SY983075 ACO983069:ACU983075 AMK983069:AMQ983075 AWG983069:AWM983075 BGC983069:BGI983075 BPY983069:BQE983075 BZU983069:CAA983075 CJQ983069:CJW983075 CTM983069:CTS983075 DDI983069:DDO983075 DNE983069:DNK983075 DXA983069:DXG983075 EGW983069:EHC983075 EQS983069:EQY983075 FAO983069:FAU983075 FKK983069:FKQ983075 FUG983069:FUM983075 GEC983069:GEI983075 GNY983069:GOE983075 GXU983069:GYA983075 HHQ983069:HHW983075 HRM983069:HRS983075 IBI983069:IBO983075 ILE983069:ILK983075 IVA983069:IVG983075 JEW983069:JFC983075 JOS983069:JOY983075 JYO983069:JYU983075 KIK983069:KIQ983075 KSG983069:KSM983075 LCC983069:LCI983075 LLY983069:LME983075 LVU983069:LWA983075 MFQ983069:MFW983075 MPM983069:MPS983075 MZI983069:MZO983075 NJE983069:NJK983075 NTA983069:NTG983075 OCW983069:ODC983075 OMS983069:OMY983075 OWO983069:OWU983075 PGK983069:PGQ983075 PQG983069:PQM983075 QAC983069:QAI983075 QJY983069:QKE983075 QTU983069:QUA983075 RDQ983069:RDW983075 RNM983069:RNS983075 RXI983069:RXO983075 SHE983069:SHK983075 SRA983069:SRG983075 TAW983069:TBC983075 TKS983069:TKY983075 TUO983069:TUU983075 UEK983069:UEQ983075 UOG983069:UOM983075 UYC983069:UYI983075 VHY983069:VIE983075 VRU983069:VSA983075 WBQ983069:WBW983075 WLM983069:WLS983075 WVI983069:WVO983075">
      <formula1>EQUIPOS</formula1>
    </dataValidation>
    <dataValidation type="list" allowBlank="1" showInputMessage="1" showErrorMessage="1" sqref="A42:F51 IW42:JB51 SS42:SX51 ACO42:ACT51 AMK42:AMP51 AWG42:AWL51 BGC42:BGH51 BPY42:BQD51 BZU42:BZZ51 CJQ42:CJV51 CTM42:CTR51 DDI42:DDN51 DNE42:DNJ51 DXA42:DXF51 EGW42:EHB51 EQS42:EQX51 FAO42:FAT51 FKK42:FKP51 FUG42:FUL51 GEC42:GEH51 GNY42:GOD51 GXU42:GXZ51 HHQ42:HHV51 HRM42:HRR51 IBI42:IBN51 ILE42:ILJ51 IVA42:IVF51 JEW42:JFB51 JOS42:JOX51 JYO42:JYT51 KIK42:KIP51 KSG42:KSL51 LCC42:LCH51 LLY42:LMD51 LVU42:LVZ51 MFQ42:MFV51 MPM42:MPR51 MZI42:MZN51 NJE42:NJJ51 NTA42:NTF51 OCW42:ODB51 OMS42:OMX51 OWO42:OWT51 PGK42:PGP51 PQG42:PQL51 QAC42:QAH51 QJY42:QKD51 QTU42:QTZ51 RDQ42:RDV51 RNM42:RNR51 RXI42:RXN51 SHE42:SHJ51 SRA42:SRF51 TAW42:TBB51 TKS42:TKX51 TUO42:TUT51 UEK42:UEP51 UOG42:UOL51 UYC42:UYH51 VHY42:VID51 VRU42:VRZ51 WBQ42:WBV51 WLM42:WLR51 WVI42:WVN51 A65578:F65587 IW65578:JB65587 SS65578:SX65587 ACO65578:ACT65587 AMK65578:AMP65587 AWG65578:AWL65587 BGC65578:BGH65587 BPY65578:BQD65587 BZU65578:BZZ65587 CJQ65578:CJV65587 CTM65578:CTR65587 DDI65578:DDN65587 DNE65578:DNJ65587 DXA65578:DXF65587 EGW65578:EHB65587 EQS65578:EQX65587 FAO65578:FAT65587 FKK65578:FKP65587 FUG65578:FUL65587 GEC65578:GEH65587 GNY65578:GOD65587 GXU65578:GXZ65587 HHQ65578:HHV65587 HRM65578:HRR65587 IBI65578:IBN65587 ILE65578:ILJ65587 IVA65578:IVF65587 JEW65578:JFB65587 JOS65578:JOX65587 JYO65578:JYT65587 KIK65578:KIP65587 KSG65578:KSL65587 LCC65578:LCH65587 LLY65578:LMD65587 LVU65578:LVZ65587 MFQ65578:MFV65587 MPM65578:MPR65587 MZI65578:MZN65587 NJE65578:NJJ65587 NTA65578:NTF65587 OCW65578:ODB65587 OMS65578:OMX65587 OWO65578:OWT65587 PGK65578:PGP65587 PQG65578:PQL65587 QAC65578:QAH65587 QJY65578:QKD65587 QTU65578:QTZ65587 RDQ65578:RDV65587 RNM65578:RNR65587 RXI65578:RXN65587 SHE65578:SHJ65587 SRA65578:SRF65587 TAW65578:TBB65587 TKS65578:TKX65587 TUO65578:TUT65587 UEK65578:UEP65587 UOG65578:UOL65587 UYC65578:UYH65587 VHY65578:VID65587 VRU65578:VRZ65587 WBQ65578:WBV65587 WLM65578:WLR65587 WVI65578:WVN65587 A131114:F131123 IW131114:JB131123 SS131114:SX131123 ACO131114:ACT131123 AMK131114:AMP131123 AWG131114:AWL131123 BGC131114:BGH131123 BPY131114:BQD131123 BZU131114:BZZ131123 CJQ131114:CJV131123 CTM131114:CTR131123 DDI131114:DDN131123 DNE131114:DNJ131123 DXA131114:DXF131123 EGW131114:EHB131123 EQS131114:EQX131123 FAO131114:FAT131123 FKK131114:FKP131123 FUG131114:FUL131123 GEC131114:GEH131123 GNY131114:GOD131123 GXU131114:GXZ131123 HHQ131114:HHV131123 HRM131114:HRR131123 IBI131114:IBN131123 ILE131114:ILJ131123 IVA131114:IVF131123 JEW131114:JFB131123 JOS131114:JOX131123 JYO131114:JYT131123 KIK131114:KIP131123 KSG131114:KSL131123 LCC131114:LCH131123 LLY131114:LMD131123 LVU131114:LVZ131123 MFQ131114:MFV131123 MPM131114:MPR131123 MZI131114:MZN131123 NJE131114:NJJ131123 NTA131114:NTF131123 OCW131114:ODB131123 OMS131114:OMX131123 OWO131114:OWT131123 PGK131114:PGP131123 PQG131114:PQL131123 QAC131114:QAH131123 QJY131114:QKD131123 QTU131114:QTZ131123 RDQ131114:RDV131123 RNM131114:RNR131123 RXI131114:RXN131123 SHE131114:SHJ131123 SRA131114:SRF131123 TAW131114:TBB131123 TKS131114:TKX131123 TUO131114:TUT131123 UEK131114:UEP131123 UOG131114:UOL131123 UYC131114:UYH131123 VHY131114:VID131123 VRU131114:VRZ131123 WBQ131114:WBV131123 WLM131114:WLR131123 WVI131114:WVN131123 A196650:F196659 IW196650:JB196659 SS196650:SX196659 ACO196650:ACT196659 AMK196650:AMP196659 AWG196650:AWL196659 BGC196650:BGH196659 BPY196650:BQD196659 BZU196650:BZZ196659 CJQ196650:CJV196659 CTM196650:CTR196659 DDI196650:DDN196659 DNE196650:DNJ196659 DXA196650:DXF196659 EGW196650:EHB196659 EQS196650:EQX196659 FAO196650:FAT196659 FKK196650:FKP196659 FUG196650:FUL196659 GEC196650:GEH196659 GNY196650:GOD196659 GXU196650:GXZ196659 HHQ196650:HHV196659 HRM196650:HRR196659 IBI196650:IBN196659 ILE196650:ILJ196659 IVA196650:IVF196659 JEW196650:JFB196659 JOS196650:JOX196659 JYO196650:JYT196659 KIK196650:KIP196659 KSG196650:KSL196659 LCC196650:LCH196659 LLY196650:LMD196659 LVU196650:LVZ196659 MFQ196650:MFV196659 MPM196650:MPR196659 MZI196650:MZN196659 NJE196650:NJJ196659 NTA196650:NTF196659 OCW196650:ODB196659 OMS196650:OMX196659 OWO196650:OWT196659 PGK196650:PGP196659 PQG196650:PQL196659 QAC196650:QAH196659 QJY196650:QKD196659 QTU196650:QTZ196659 RDQ196650:RDV196659 RNM196650:RNR196659 RXI196650:RXN196659 SHE196650:SHJ196659 SRA196650:SRF196659 TAW196650:TBB196659 TKS196650:TKX196659 TUO196650:TUT196659 UEK196650:UEP196659 UOG196650:UOL196659 UYC196650:UYH196659 VHY196650:VID196659 VRU196650:VRZ196659 WBQ196650:WBV196659 WLM196650:WLR196659 WVI196650:WVN196659 A262186:F262195 IW262186:JB262195 SS262186:SX262195 ACO262186:ACT262195 AMK262186:AMP262195 AWG262186:AWL262195 BGC262186:BGH262195 BPY262186:BQD262195 BZU262186:BZZ262195 CJQ262186:CJV262195 CTM262186:CTR262195 DDI262186:DDN262195 DNE262186:DNJ262195 DXA262186:DXF262195 EGW262186:EHB262195 EQS262186:EQX262195 FAO262186:FAT262195 FKK262186:FKP262195 FUG262186:FUL262195 GEC262186:GEH262195 GNY262186:GOD262195 GXU262186:GXZ262195 HHQ262186:HHV262195 HRM262186:HRR262195 IBI262186:IBN262195 ILE262186:ILJ262195 IVA262186:IVF262195 JEW262186:JFB262195 JOS262186:JOX262195 JYO262186:JYT262195 KIK262186:KIP262195 KSG262186:KSL262195 LCC262186:LCH262195 LLY262186:LMD262195 LVU262186:LVZ262195 MFQ262186:MFV262195 MPM262186:MPR262195 MZI262186:MZN262195 NJE262186:NJJ262195 NTA262186:NTF262195 OCW262186:ODB262195 OMS262186:OMX262195 OWO262186:OWT262195 PGK262186:PGP262195 PQG262186:PQL262195 QAC262186:QAH262195 QJY262186:QKD262195 QTU262186:QTZ262195 RDQ262186:RDV262195 RNM262186:RNR262195 RXI262186:RXN262195 SHE262186:SHJ262195 SRA262186:SRF262195 TAW262186:TBB262195 TKS262186:TKX262195 TUO262186:TUT262195 UEK262186:UEP262195 UOG262186:UOL262195 UYC262186:UYH262195 VHY262186:VID262195 VRU262186:VRZ262195 WBQ262186:WBV262195 WLM262186:WLR262195 WVI262186:WVN262195 A327722:F327731 IW327722:JB327731 SS327722:SX327731 ACO327722:ACT327731 AMK327722:AMP327731 AWG327722:AWL327731 BGC327722:BGH327731 BPY327722:BQD327731 BZU327722:BZZ327731 CJQ327722:CJV327731 CTM327722:CTR327731 DDI327722:DDN327731 DNE327722:DNJ327731 DXA327722:DXF327731 EGW327722:EHB327731 EQS327722:EQX327731 FAO327722:FAT327731 FKK327722:FKP327731 FUG327722:FUL327731 GEC327722:GEH327731 GNY327722:GOD327731 GXU327722:GXZ327731 HHQ327722:HHV327731 HRM327722:HRR327731 IBI327722:IBN327731 ILE327722:ILJ327731 IVA327722:IVF327731 JEW327722:JFB327731 JOS327722:JOX327731 JYO327722:JYT327731 KIK327722:KIP327731 KSG327722:KSL327731 LCC327722:LCH327731 LLY327722:LMD327731 LVU327722:LVZ327731 MFQ327722:MFV327731 MPM327722:MPR327731 MZI327722:MZN327731 NJE327722:NJJ327731 NTA327722:NTF327731 OCW327722:ODB327731 OMS327722:OMX327731 OWO327722:OWT327731 PGK327722:PGP327731 PQG327722:PQL327731 QAC327722:QAH327731 QJY327722:QKD327731 QTU327722:QTZ327731 RDQ327722:RDV327731 RNM327722:RNR327731 RXI327722:RXN327731 SHE327722:SHJ327731 SRA327722:SRF327731 TAW327722:TBB327731 TKS327722:TKX327731 TUO327722:TUT327731 UEK327722:UEP327731 UOG327722:UOL327731 UYC327722:UYH327731 VHY327722:VID327731 VRU327722:VRZ327731 WBQ327722:WBV327731 WLM327722:WLR327731 WVI327722:WVN327731 A393258:F393267 IW393258:JB393267 SS393258:SX393267 ACO393258:ACT393267 AMK393258:AMP393267 AWG393258:AWL393267 BGC393258:BGH393267 BPY393258:BQD393267 BZU393258:BZZ393267 CJQ393258:CJV393267 CTM393258:CTR393267 DDI393258:DDN393267 DNE393258:DNJ393267 DXA393258:DXF393267 EGW393258:EHB393267 EQS393258:EQX393267 FAO393258:FAT393267 FKK393258:FKP393267 FUG393258:FUL393267 GEC393258:GEH393267 GNY393258:GOD393267 GXU393258:GXZ393267 HHQ393258:HHV393267 HRM393258:HRR393267 IBI393258:IBN393267 ILE393258:ILJ393267 IVA393258:IVF393267 JEW393258:JFB393267 JOS393258:JOX393267 JYO393258:JYT393267 KIK393258:KIP393267 KSG393258:KSL393267 LCC393258:LCH393267 LLY393258:LMD393267 LVU393258:LVZ393267 MFQ393258:MFV393267 MPM393258:MPR393267 MZI393258:MZN393267 NJE393258:NJJ393267 NTA393258:NTF393267 OCW393258:ODB393267 OMS393258:OMX393267 OWO393258:OWT393267 PGK393258:PGP393267 PQG393258:PQL393267 QAC393258:QAH393267 QJY393258:QKD393267 QTU393258:QTZ393267 RDQ393258:RDV393267 RNM393258:RNR393267 RXI393258:RXN393267 SHE393258:SHJ393267 SRA393258:SRF393267 TAW393258:TBB393267 TKS393258:TKX393267 TUO393258:TUT393267 UEK393258:UEP393267 UOG393258:UOL393267 UYC393258:UYH393267 VHY393258:VID393267 VRU393258:VRZ393267 WBQ393258:WBV393267 WLM393258:WLR393267 WVI393258:WVN393267 A458794:F458803 IW458794:JB458803 SS458794:SX458803 ACO458794:ACT458803 AMK458794:AMP458803 AWG458794:AWL458803 BGC458794:BGH458803 BPY458794:BQD458803 BZU458794:BZZ458803 CJQ458794:CJV458803 CTM458794:CTR458803 DDI458794:DDN458803 DNE458794:DNJ458803 DXA458794:DXF458803 EGW458794:EHB458803 EQS458794:EQX458803 FAO458794:FAT458803 FKK458794:FKP458803 FUG458794:FUL458803 GEC458794:GEH458803 GNY458794:GOD458803 GXU458794:GXZ458803 HHQ458794:HHV458803 HRM458794:HRR458803 IBI458794:IBN458803 ILE458794:ILJ458803 IVA458794:IVF458803 JEW458794:JFB458803 JOS458794:JOX458803 JYO458794:JYT458803 KIK458794:KIP458803 KSG458794:KSL458803 LCC458794:LCH458803 LLY458794:LMD458803 LVU458794:LVZ458803 MFQ458794:MFV458803 MPM458794:MPR458803 MZI458794:MZN458803 NJE458794:NJJ458803 NTA458794:NTF458803 OCW458794:ODB458803 OMS458794:OMX458803 OWO458794:OWT458803 PGK458794:PGP458803 PQG458794:PQL458803 QAC458794:QAH458803 QJY458794:QKD458803 QTU458794:QTZ458803 RDQ458794:RDV458803 RNM458794:RNR458803 RXI458794:RXN458803 SHE458794:SHJ458803 SRA458794:SRF458803 TAW458794:TBB458803 TKS458794:TKX458803 TUO458794:TUT458803 UEK458794:UEP458803 UOG458794:UOL458803 UYC458794:UYH458803 VHY458794:VID458803 VRU458794:VRZ458803 WBQ458794:WBV458803 WLM458794:WLR458803 WVI458794:WVN458803 A524330:F524339 IW524330:JB524339 SS524330:SX524339 ACO524330:ACT524339 AMK524330:AMP524339 AWG524330:AWL524339 BGC524330:BGH524339 BPY524330:BQD524339 BZU524330:BZZ524339 CJQ524330:CJV524339 CTM524330:CTR524339 DDI524330:DDN524339 DNE524330:DNJ524339 DXA524330:DXF524339 EGW524330:EHB524339 EQS524330:EQX524339 FAO524330:FAT524339 FKK524330:FKP524339 FUG524330:FUL524339 GEC524330:GEH524339 GNY524330:GOD524339 GXU524330:GXZ524339 HHQ524330:HHV524339 HRM524330:HRR524339 IBI524330:IBN524339 ILE524330:ILJ524339 IVA524330:IVF524339 JEW524330:JFB524339 JOS524330:JOX524339 JYO524330:JYT524339 KIK524330:KIP524339 KSG524330:KSL524339 LCC524330:LCH524339 LLY524330:LMD524339 LVU524330:LVZ524339 MFQ524330:MFV524339 MPM524330:MPR524339 MZI524330:MZN524339 NJE524330:NJJ524339 NTA524330:NTF524339 OCW524330:ODB524339 OMS524330:OMX524339 OWO524330:OWT524339 PGK524330:PGP524339 PQG524330:PQL524339 QAC524330:QAH524339 QJY524330:QKD524339 QTU524330:QTZ524339 RDQ524330:RDV524339 RNM524330:RNR524339 RXI524330:RXN524339 SHE524330:SHJ524339 SRA524330:SRF524339 TAW524330:TBB524339 TKS524330:TKX524339 TUO524330:TUT524339 UEK524330:UEP524339 UOG524330:UOL524339 UYC524330:UYH524339 VHY524330:VID524339 VRU524330:VRZ524339 WBQ524330:WBV524339 WLM524330:WLR524339 WVI524330:WVN524339 A589866:F589875 IW589866:JB589875 SS589866:SX589875 ACO589866:ACT589875 AMK589866:AMP589875 AWG589866:AWL589875 BGC589866:BGH589875 BPY589866:BQD589875 BZU589866:BZZ589875 CJQ589866:CJV589875 CTM589866:CTR589875 DDI589866:DDN589875 DNE589866:DNJ589875 DXA589866:DXF589875 EGW589866:EHB589875 EQS589866:EQX589875 FAO589866:FAT589875 FKK589866:FKP589875 FUG589866:FUL589875 GEC589866:GEH589875 GNY589866:GOD589875 GXU589866:GXZ589875 HHQ589866:HHV589875 HRM589866:HRR589875 IBI589866:IBN589875 ILE589866:ILJ589875 IVA589866:IVF589875 JEW589866:JFB589875 JOS589866:JOX589875 JYO589866:JYT589875 KIK589866:KIP589875 KSG589866:KSL589875 LCC589866:LCH589875 LLY589866:LMD589875 LVU589866:LVZ589875 MFQ589866:MFV589875 MPM589866:MPR589875 MZI589866:MZN589875 NJE589866:NJJ589875 NTA589866:NTF589875 OCW589866:ODB589875 OMS589866:OMX589875 OWO589866:OWT589875 PGK589866:PGP589875 PQG589866:PQL589875 QAC589866:QAH589875 QJY589866:QKD589875 QTU589866:QTZ589875 RDQ589866:RDV589875 RNM589866:RNR589875 RXI589866:RXN589875 SHE589866:SHJ589875 SRA589866:SRF589875 TAW589866:TBB589875 TKS589866:TKX589875 TUO589866:TUT589875 UEK589866:UEP589875 UOG589866:UOL589875 UYC589866:UYH589875 VHY589866:VID589875 VRU589866:VRZ589875 WBQ589866:WBV589875 WLM589866:WLR589875 WVI589866:WVN589875 A655402:F655411 IW655402:JB655411 SS655402:SX655411 ACO655402:ACT655411 AMK655402:AMP655411 AWG655402:AWL655411 BGC655402:BGH655411 BPY655402:BQD655411 BZU655402:BZZ655411 CJQ655402:CJV655411 CTM655402:CTR655411 DDI655402:DDN655411 DNE655402:DNJ655411 DXA655402:DXF655411 EGW655402:EHB655411 EQS655402:EQX655411 FAO655402:FAT655411 FKK655402:FKP655411 FUG655402:FUL655411 GEC655402:GEH655411 GNY655402:GOD655411 GXU655402:GXZ655411 HHQ655402:HHV655411 HRM655402:HRR655411 IBI655402:IBN655411 ILE655402:ILJ655411 IVA655402:IVF655411 JEW655402:JFB655411 JOS655402:JOX655411 JYO655402:JYT655411 KIK655402:KIP655411 KSG655402:KSL655411 LCC655402:LCH655411 LLY655402:LMD655411 LVU655402:LVZ655411 MFQ655402:MFV655411 MPM655402:MPR655411 MZI655402:MZN655411 NJE655402:NJJ655411 NTA655402:NTF655411 OCW655402:ODB655411 OMS655402:OMX655411 OWO655402:OWT655411 PGK655402:PGP655411 PQG655402:PQL655411 QAC655402:QAH655411 QJY655402:QKD655411 QTU655402:QTZ655411 RDQ655402:RDV655411 RNM655402:RNR655411 RXI655402:RXN655411 SHE655402:SHJ655411 SRA655402:SRF655411 TAW655402:TBB655411 TKS655402:TKX655411 TUO655402:TUT655411 UEK655402:UEP655411 UOG655402:UOL655411 UYC655402:UYH655411 VHY655402:VID655411 VRU655402:VRZ655411 WBQ655402:WBV655411 WLM655402:WLR655411 WVI655402:WVN655411 A720938:F720947 IW720938:JB720947 SS720938:SX720947 ACO720938:ACT720947 AMK720938:AMP720947 AWG720938:AWL720947 BGC720938:BGH720947 BPY720938:BQD720947 BZU720938:BZZ720947 CJQ720938:CJV720947 CTM720938:CTR720947 DDI720938:DDN720947 DNE720938:DNJ720947 DXA720938:DXF720947 EGW720938:EHB720947 EQS720938:EQX720947 FAO720938:FAT720947 FKK720938:FKP720947 FUG720938:FUL720947 GEC720938:GEH720947 GNY720938:GOD720947 GXU720938:GXZ720947 HHQ720938:HHV720947 HRM720938:HRR720947 IBI720938:IBN720947 ILE720938:ILJ720947 IVA720938:IVF720947 JEW720938:JFB720947 JOS720938:JOX720947 JYO720938:JYT720947 KIK720938:KIP720947 KSG720938:KSL720947 LCC720938:LCH720947 LLY720938:LMD720947 LVU720938:LVZ720947 MFQ720938:MFV720947 MPM720938:MPR720947 MZI720938:MZN720947 NJE720938:NJJ720947 NTA720938:NTF720947 OCW720938:ODB720947 OMS720938:OMX720947 OWO720938:OWT720947 PGK720938:PGP720947 PQG720938:PQL720947 QAC720938:QAH720947 QJY720938:QKD720947 QTU720938:QTZ720947 RDQ720938:RDV720947 RNM720938:RNR720947 RXI720938:RXN720947 SHE720938:SHJ720947 SRA720938:SRF720947 TAW720938:TBB720947 TKS720938:TKX720947 TUO720938:TUT720947 UEK720938:UEP720947 UOG720938:UOL720947 UYC720938:UYH720947 VHY720938:VID720947 VRU720938:VRZ720947 WBQ720938:WBV720947 WLM720938:WLR720947 WVI720938:WVN720947 A786474:F786483 IW786474:JB786483 SS786474:SX786483 ACO786474:ACT786483 AMK786474:AMP786483 AWG786474:AWL786483 BGC786474:BGH786483 BPY786474:BQD786483 BZU786474:BZZ786483 CJQ786474:CJV786483 CTM786474:CTR786483 DDI786474:DDN786483 DNE786474:DNJ786483 DXA786474:DXF786483 EGW786474:EHB786483 EQS786474:EQX786483 FAO786474:FAT786483 FKK786474:FKP786483 FUG786474:FUL786483 GEC786474:GEH786483 GNY786474:GOD786483 GXU786474:GXZ786483 HHQ786474:HHV786483 HRM786474:HRR786483 IBI786474:IBN786483 ILE786474:ILJ786483 IVA786474:IVF786483 JEW786474:JFB786483 JOS786474:JOX786483 JYO786474:JYT786483 KIK786474:KIP786483 KSG786474:KSL786483 LCC786474:LCH786483 LLY786474:LMD786483 LVU786474:LVZ786483 MFQ786474:MFV786483 MPM786474:MPR786483 MZI786474:MZN786483 NJE786474:NJJ786483 NTA786474:NTF786483 OCW786474:ODB786483 OMS786474:OMX786483 OWO786474:OWT786483 PGK786474:PGP786483 PQG786474:PQL786483 QAC786474:QAH786483 QJY786474:QKD786483 QTU786474:QTZ786483 RDQ786474:RDV786483 RNM786474:RNR786483 RXI786474:RXN786483 SHE786474:SHJ786483 SRA786474:SRF786483 TAW786474:TBB786483 TKS786474:TKX786483 TUO786474:TUT786483 UEK786474:UEP786483 UOG786474:UOL786483 UYC786474:UYH786483 VHY786474:VID786483 VRU786474:VRZ786483 WBQ786474:WBV786483 WLM786474:WLR786483 WVI786474:WVN786483 A852010:F852019 IW852010:JB852019 SS852010:SX852019 ACO852010:ACT852019 AMK852010:AMP852019 AWG852010:AWL852019 BGC852010:BGH852019 BPY852010:BQD852019 BZU852010:BZZ852019 CJQ852010:CJV852019 CTM852010:CTR852019 DDI852010:DDN852019 DNE852010:DNJ852019 DXA852010:DXF852019 EGW852010:EHB852019 EQS852010:EQX852019 FAO852010:FAT852019 FKK852010:FKP852019 FUG852010:FUL852019 GEC852010:GEH852019 GNY852010:GOD852019 GXU852010:GXZ852019 HHQ852010:HHV852019 HRM852010:HRR852019 IBI852010:IBN852019 ILE852010:ILJ852019 IVA852010:IVF852019 JEW852010:JFB852019 JOS852010:JOX852019 JYO852010:JYT852019 KIK852010:KIP852019 KSG852010:KSL852019 LCC852010:LCH852019 LLY852010:LMD852019 LVU852010:LVZ852019 MFQ852010:MFV852019 MPM852010:MPR852019 MZI852010:MZN852019 NJE852010:NJJ852019 NTA852010:NTF852019 OCW852010:ODB852019 OMS852010:OMX852019 OWO852010:OWT852019 PGK852010:PGP852019 PQG852010:PQL852019 QAC852010:QAH852019 QJY852010:QKD852019 QTU852010:QTZ852019 RDQ852010:RDV852019 RNM852010:RNR852019 RXI852010:RXN852019 SHE852010:SHJ852019 SRA852010:SRF852019 TAW852010:TBB852019 TKS852010:TKX852019 TUO852010:TUT852019 UEK852010:UEP852019 UOG852010:UOL852019 UYC852010:UYH852019 VHY852010:VID852019 VRU852010:VRZ852019 WBQ852010:WBV852019 WLM852010:WLR852019 WVI852010:WVN852019 A917546:F917555 IW917546:JB917555 SS917546:SX917555 ACO917546:ACT917555 AMK917546:AMP917555 AWG917546:AWL917555 BGC917546:BGH917555 BPY917546:BQD917555 BZU917546:BZZ917555 CJQ917546:CJV917555 CTM917546:CTR917555 DDI917546:DDN917555 DNE917546:DNJ917555 DXA917546:DXF917555 EGW917546:EHB917555 EQS917546:EQX917555 FAO917546:FAT917555 FKK917546:FKP917555 FUG917546:FUL917555 GEC917546:GEH917555 GNY917546:GOD917555 GXU917546:GXZ917555 HHQ917546:HHV917555 HRM917546:HRR917555 IBI917546:IBN917555 ILE917546:ILJ917555 IVA917546:IVF917555 JEW917546:JFB917555 JOS917546:JOX917555 JYO917546:JYT917555 KIK917546:KIP917555 KSG917546:KSL917555 LCC917546:LCH917555 LLY917546:LMD917555 LVU917546:LVZ917555 MFQ917546:MFV917555 MPM917546:MPR917555 MZI917546:MZN917555 NJE917546:NJJ917555 NTA917546:NTF917555 OCW917546:ODB917555 OMS917546:OMX917555 OWO917546:OWT917555 PGK917546:PGP917555 PQG917546:PQL917555 QAC917546:QAH917555 QJY917546:QKD917555 QTU917546:QTZ917555 RDQ917546:RDV917555 RNM917546:RNR917555 RXI917546:RXN917555 SHE917546:SHJ917555 SRA917546:SRF917555 TAW917546:TBB917555 TKS917546:TKX917555 TUO917546:TUT917555 UEK917546:UEP917555 UOG917546:UOL917555 UYC917546:UYH917555 VHY917546:VID917555 VRU917546:VRZ917555 WBQ917546:WBV917555 WLM917546:WLR917555 WVI917546:WVN917555 A983082:F983091 IW983082:JB983091 SS983082:SX983091 ACO983082:ACT983091 AMK983082:AMP983091 AWG983082:AWL983091 BGC983082:BGH983091 BPY983082:BQD983091 BZU983082:BZZ983091 CJQ983082:CJV983091 CTM983082:CTR983091 DDI983082:DDN983091 DNE983082:DNJ983091 DXA983082:DXF983091 EGW983082:EHB983091 EQS983082:EQX983091 FAO983082:FAT983091 FKK983082:FKP983091 FUG983082:FUL983091 GEC983082:GEH983091 GNY983082:GOD983091 GXU983082:GXZ983091 HHQ983082:HHV983091 HRM983082:HRR983091 IBI983082:IBN983091 ILE983082:ILJ983091 IVA983082:IVF983091 JEW983082:JFB983091 JOS983082:JOX983091 JYO983082:JYT983091 KIK983082:KIP983091 KSG983082:KSL983091 LCC983082:LCH983091 LLY983082:LMD983091 LVU983082:LVZ983091 MFQ983082:MFV983091 MPM983082:MPR983091 MZI983082:MZN983091 NJE983082:NJJ983091 NTA983082:NTF983091 OCW983082:ODB983091 OMS983082:OMX983091 OWO983082:OWT983091 PGK983082:PGP983091 PQG983082:PQL983091 QAC983082:QAH983091 QJY983082:QKD983091 QTU983082:QTZ983091 RDQ983082:RDV983091 RNM983082:RNR983091 RXI983082:RXN983091 SHE983082:SHJ983091 SRA983082:SRF983091 TAW983082:TBB983091 TKS983082:TKX983091 TUO983082:TUT983091 UEK983082:UEP983091 UOG983082:UOL983091 UYC983082:UYH983091 VHY983082:VID983091 VRU983082:VRZ983091 WBQ983082:WBV983091 WLM983082:WLR983091 WVI983082:WVN983091">
      <formula1>TRANSPORTE</formula1>
    </dataValidation>
    <dataValidation type="list" allowBlank="1" showInputMessage="1" showErrorMessage="1" sqref="A58:G67 IW58:JC67 SS58:SY67 ACO58:ACU67 AMK58:AMQ67 AWG58:AWM67 BGC58:BGI67 BPY58:BQE67 BZU58:CAA67 CJQ58:CJW67 CTM58:CTS67 DDI58:DDO67 DNE58:DNK67 DXA58:DXG67 EGW58:EHC67 EQS58:EQY67 FAO58:FAU67 FKK58:FKQ67 FUG58:FUM67 GEC58:GEI67 GNY58:GOE67 GXU58:GYA67 HHQ58:HHW67 HRM58:HRS67 IBI58:IBO67 ILE58:ILK67 IVA58:IVG67 JEW58:JFC67 JOS58:JOY67 JYO58:JYU67 KIK58:KIQ67 KSG58:KSM67 LCC58:LCI67 LLY58:LME67 LVU58:LWA67 MFQ58:MFW67 MPM58:MPS67 MZI58:MZO67 NJE58:NJK67 NTA58:NTG67 OCW58:ODC67 OMS58:OMY67 OWO58:OWU67 PGK58:PGQ67 PQG58:PQM67 QAC58:QAI67 QJY58:QKE67 QTU58:QUA67 RDQ58:RDW67 RNM58:RNS67 RXI58:RXO67 SHE58:SHK67 SRA58:SRG67 TAW58:TBC67 TKS58:TKY67 TUO58:TUU67 UEK58:UEQ67 UOG58:UOM67 UYC58:UYI67 VHY58:VIE67 VRU58:VSA67 WBQ58:WBW67 WLM58:WLS67 WVI58:WVO67 A65594:G65603 IW65594:JC65603 SS65594:SY65603 ACO65594:ACU65603 AMK65594:AMQ65603 AWG65594:AWM65603 BGC65594:BGI65603 BPY65594:BQE65603 BZU65594:CAA65603 CJQ65594:CJW65603 CTM65594:CTS65603 DDI65594:DDO65603 DNE65594:DNK65603 DXA65594:DXG65603 EGW65594:EHC65603 EQS65594:EQY65603 FAO65594:FAU65603 FKK65594:FKQ65603 FUG65594:FUM65603 GEC65594:GEI65603 GNY65594:GOE65603 GXU65594:GYA65603 HHQ65594:HHW65603 HRM65594:HRS65603 IBI65594:IBO65603 ILE65594:ILK65603 IVA65594:IVG65603 JEW65594:JFC65603 JOS65594:JOY65603 JYO65594:JYU65603 KIK65594:KIQ65603 KSG65594:KSM65603 LCC65594:LCI65603 LLY65594:LME65603 LVU65594:LWA65603 MFQ65594:MFW65603 MPM65594:MPS65603 MZI65594:MZO65603 NJE65594:NJK65603 NTA65594:NTG65603 OCW65594:ODC65603 OMS65594:OMY65603 OWO65594:OWU65603 PGK65594:PGQ65603 PQG65594:PQM65603 QAC65594:QAI65603 QJY65594:QKE65603 QTU65594:QUA65603 RDQ65594:RDW65603 RNM65594:RNS65603 RXI65594:RXO65603 SHE65594:SHK65603 SRA65594:SRG65603 TAW65594:TBC65603 TKS65594:TKY65603 TUO65594:TUU65603 UEK65594:UEQ65603 UOG65594:UOM65603 UYC65594:UYI65603 VHY65594:VIE65603 VRU65594:VSA65603 WBQ65594:WBW65603 WLM65594:WLS65603 WVI65594:WVO65603 A131130:G131139 IW131130:JC131139 SS131130:SY131139 ACO131130:ACU131139 AMK131130:AMQ131139 AWG131130:AWM131139 BGC131130:BGI131139 BPY131130:BQE131139 BZU131130:CAA131139 CJQ131130:CJW131139 CTM131130:CTS131139 DDI131130:DDO131139 DNE131130:DNK131139 DXA131130:DXG131139 EGW131130:EHC131139 EQS131130:EQY131139 FAO131130:FAU131139 FKK131130:FKQ131139 FUG131130:FUM131139 GEC131130:GEI131139 GNY131130:GOE131139 GXU131130:GYA131139 HHQ131130:HHW131139 HRM131130:HRS131139 IBI131130:IBO131139 ILE131130:ILK131139 IVA131130:IVG131139 JEW131130:JFC131139 JOS131130:JOY131139 JYO131130:JYU131139 KIK131130:KIQ131139 KSG131130:KSM131139 LCC131130:LCI131139 LLY131130:LME131139 LVU131130:LWA131139 MFQ131130:MFW131139 MPM131130:MPS131139 MZI131130:MZO131139 NJE131130:NJK131139 NTA131130:NTG131139 OCW131130:ODC131139 OMS131130:OMY131139 OWO131130:OWU131139 PGK131130:PGQ131139 PQG131130:PQM131139 QAC131130:QAI131139 QJY131130:QKE131139 QTU131130:QUA131139 RDQ131130:RDW131139 RNM131130:RNS131139 RXI131130:RXO131139 SHE131130:SHK131139 SRA131130:SRG131139 TAW131130:TBC131139 TKS131130:TKY131139 TUO131130:TUU131139 UEK131130:UEQ131139 UOG131130:UOM131139 UYC131130:UYI131139 VHY131130:VIE131139 VRU131130:VSA131139 WBQ131130:WBW131139 WLM131130:WLS131139 WVI131130:WVO131139 A196666:G196675 IW196666:JC196675 SS196666:SY196675 ACO196666:ACU196675 AMK196666:AMQ196675 AWG196666:AWM196675 BGC196666:BGI196675 BPY196666:BQE196675 BZU196666:CAA196675 CJQ196666:CJW196675 CTM196666:CTS196675 DDI196666:DDO196675 DNE196666:DNK196675 DXA196666:DXG196675 EGW196666:EHC196675 EQS196666:EQY196675 FAO196666:FAU196675 FKK196666:FKQ196675 FUG196666:FUM196675 GEC196666:GEI196675 GNY196666:GOE196675 GXU196666:GYA196675 HHQ196666:HHW196675 HRM196666:HRS196675 IBI196666:IBO196675 ILE196666:ILK196675 IVA196666:IVG196675 JEW196666:JFC196675 JOS196666:JOY196675 JYO196666:JYU196675 KIK196666:KIQ196675 KSG196666:KSM196675 LCC196666:LCI196675 LLY196666:LME196675 LVU196666:LWA196675 MFQ196666:MFW196675 MPM196666:MPS196675 MZI196666:MZO196675 NJE196666:NJK196675 NTA196666:NTG196675 OCW196666:ODC196675 OMS196666:OMY196675 OWO196666:OWU196675 PGK196666:PGQ196675 PQG196666:PQM196675 QAC196666:QAI196675 QJY196666:QKE196675 QTU196666:QUA196675 RDQ196666:RDW196675 RNM196666:RNS196675 RXI196666:RXO196675 SHE196666:SHK196675 SRA196666:SRG196675 TAW196666:TBC196675 TKS196666:TKY196675 TUO196666:TUU196675 UEK196666:UEQ196675 UOG196666:UOM196675 UYC196666:UYI196675 VHY196666:VIE196675 VRU196666:VSA196675 WBQ196666:WBW196675 WLM196666:WLS196675 WVI196666:WVO196675 A262202:G262211 IW262202:JC262211 SS262202:SY262211 ACO262202:ACU262211 AMK262202:AMQ262211 AWG262202:AWM262211 BGC262202:BGI262211 BPY262202:BQE262211 BZU262202:CAA262211 CJQ262202:CJW262211 CTM262202:CTS262211 DDI262202:DDO262211 DNE262202:DNK262211 DXA262202:DXG262211 EGW262202:EHC262211 EQS262202:EQY262211 FAO262202:FAU262211 FKK262202:FKQ262211 FUG262202:FUM262211 GEC262202:GEI262211 GNY262202:GOE262211 GXU262202:GYA262211 HHQ262202:HHW262211 HRM262202:HRS262211 IBI262202:IBO262211 ILE262202:ILK262211 IVA262202:IVG262211 JEW262202:JFC262211 JOS262202:JOY262211 JYO262202:JYU262211 KIK262202:KIQ262211 KSG262202:KSM262211 LCC262202:LCI262211 LLY262202:LME262211 LVU262202:LWA262211 MFQ262202:MFW262211 MPM262202:MPS262211 MZI262202:MZO262211 NJE262202:NJK262211 NTA262202:NTG262211 OCW262202:ODC262211 OMS262202:OMY262211 OWO262202:OWU262211 PGK262202:PGQ262211 PQG262202:PQM262211 QAC262202:QAI262211 QJY262202:QKE262211 QTU262202:QUA262211 RDQ262202:RDW262211 RNM262202:RNS262211 RXI262202:RXO262211 SHE262202:SHK262211 SRA262202:SRG262211 TAW262202:TBC262211 TKS262202:TKY262211 TUO262202:TUU262211 UEK262202:UEQ262211 UOG262202:UOM262211 UYC262202:UYI262211 VHY262202:VIE262211 VRU262202:VSA262211 WBQ262202:WBW262211 WLM262202:WLS262211 WVI262202:WVO262211 A327738:G327747 IW327738:JC327747 SS327738:SY327747 ACO327738:ACU327747 AMK327738:AMQ327747 AWG327738:AWM327747 BGC327738:BGI327747 BPY327738:BQE327747 BZU327738:CAA327747 CJQ327738:CJW327747 CTM327738:CTS327747 DDI327738:DDO327747 DNE327738:DNK327747 DXA327738:DXG327747 EGW327738:EHC327747 EQS327738:EQY327747 FAO327738:FAU327747 FKK327738:FKQ327747 FUG327738:FUM327747 GEC327738:GEI327747 GNY327738:GOE327747 GXU327738:GYA327747 HHQ327738:HHW327747 HRM327738:HRS327747 IBI327738:IBO327747 ILE327738:ILK327747 IVA327738:IVG327747 JEW327738:JFC327747 JOS327738:JOY327747 JYO327738:JYU327747 KIK327738:KIQ327747 KSG327738:KSM327747 LCC327738:LCI327747 LLY327738:LME327747 LVU327738:LWA327747 MFQ327738:MFW327747 MPM327738:MPS327747 MZI327738:MZO327747 NJE327738:NJK327747 NTA327738:NTG327747 OCW327738:ODC327747 OMS327738:OMY327747 OWO327738:OWU327747 PGK327738:PGQ327747 PQG327738:PQM327747 QAC327738:QAI327747 QJY327738:QKE327747 QTU327738:QUA327747 RDQ327738:RDW327747 RNM327738:RNS327747 RXI327738:RXO327747 SHE327738:SHK327747 SRA327738:SRG327747 TAW327738:TBC327747 TKS327738:TKY327747 TUO327738:TUU327747 UEK327738:UEQ327747 UOG327738:UOM327747 UYC327738:UYI327747 VHY327738:VIE327747 VRU327738:VSA327747 WBQ327738:WBW327747 WLM327738:WLS327747 WVI327738:WVO327747 A393274:G393283 IW393274:JC393283 SS393274:SY393283 ACO393274:ACU393283 AMK393274:AMQ393283 AWG393274:AWM393283 BGC393274:BGI393283 BPY393274:BQE393283 BZU393274:CAA393283 CJQ393274:CJW393283 CTM393274:CTS393283 DDI393274:DDO393283 DNE393274:DNK393283 DXA393274:DXG393283 EGW393274:EHC393283 EQS393274:EQY393283 FAO393274:FAU393283 FKK393274:FKQ393283 FUG393274:FUM393283 GEC393274:GEI393283 GNY393274:GOE393283 GXU393274:GYA393283 HHQ393274:HHW393283 HRM393274:HRS393283 IBI393274:IBO393283 ILE393274:ILK393283 IVA393274:IVG393283 JEW393274:JFC393283 JOS393274:JOY393283 JYO393274:JYU393283 KIK393274:KIQ393283 KSG393274:KSM393283 LCC393274:LCI393283 LLY393274:LME393283 LVU393274:LWA393283 MFQ393274:MFW393283 MPM393274:MPS393283 MZI393274:MZO393283 NJE393274:NJK393283 NTA393274:NTG393283 OCW393274:ODC393283 OMS393274:OMY393283 OWO393274:OWU393283 PGK393274:PGQ393283 PQG393274:PQM393283 QAC393274:QAI393283 QJY393274:QKE393283 QTU393274:QUA393283 RDQ393274:RDW393283 RNM393274:RNS393283 RXI393274:RXO393283 SHE393274:SHK393283 SRA393274:SRG393283 TAW393274:TBC393283 TKS393274:TKY393283 TUO393274:TUU393283 UEK393274:UEQ393283 UOG393274:UOM393283 UYC393274:UYI393283 VHY393274:VIE393283 VRU393274:VSA393283 WBQ393274:WBW393283 WLM393274:WLS393283 WVI393274:WVO393283 A458810:G458819 IW458810:JC458819 SS458810:SY458819 ACO458810:ACU458819 AMK458810:AMQ458819 AWG458810:AWM458819 BGC458810:BGI458819 BPY458810:BQE458819 BZU458810:CAA458819 CJQ458810:CJW458819 CTM458810:CTS458819 DDI458810:DDO458819 DNE458810:DNK458819 DXA458810:DXG458819 EGW458810:EHC458819 EQS458810:EQY458819 FAO458810:FAU458819 FKK458810:FKQ458819 FUG458810:FUM458819 GEC458810:GEI458819 GNY458810:GOE458819 GXU458810:GYA458819 HHQ458810:HHW458819 HRM458810:HRS458819 IBI458810:IBO458819 ILE458810:ILK458819 IVA458810:IVG458819 JEW458810:JFC458819 JOS458810:JOY458819 JYO458810:JYU458819 KIK458810:KIQ458819 KSG458810:KSM458819 LCC458810:LCI458819 LLY458810:LME458819 LVU458810:LWA458819 MFQ458810:MFW458819 MPM458810:MPS458819 MZI458810:MZO458819 NJE458810:NJK458819 NTA458810:NTG458819 OCW458810:ODC458819 OMS458810:OMY458819 OWO458810:OWU458819 PGK458810:PGQ458819 PQG458810:PQM458819 QAC458810:QAI458819 QJY458810:QKE458819 QTU458810:QUA458819 RDQ458810:RDW458819 RNM458810:RNS458819 RXI458810:RXO458819 SHE458810:SHK458819 SRA458810:SRG458819 TAW458810:TBC458819 TKS458810:TKY458819 TUO458810:TUU458819 UEK458810:UEQ458819 UOG458810:UOM458819 UYC458810:UYI458819 VHY458810:VIE458819 VRU458810:VSA458819 WBQ458810:WBW458819 WLM458810:WLS458819 WVI458810:WVO458819 A524346:G524355 IW524346:JC524355 SS524346:SY524355 ACO524346:ACU524355 AMK524346:AMQ524355 AWG524346:AWM524355 BGC524346:BGI524355 BPY524346:BQE524355 BZU524346:CAA524355 CJQ524346:CJW524355 CTM524346:CTS524355 DDI524346:DDO524355 DNE524346:DNK524355 DXA524346:DXG524355 EGW524346:EHC524355 EQS524346:EQY524355 FAO524346:FAU524355 FKK524346:FKQ524355 FUG524346:FUM524355 GEC524346:GEI524355 GNY524346:GOE524355 GXU524346:GYA524355 HHQ524346:HHW524355 HRM524346:HRS524355 IBI524346:IBO524355 ILE524346:ILK524355 IVA524346:IVG524355 JEW524346:JFC524355 JOS524346:JOY524355 JYO524346:JYU524355 KIK524346:KIQ524355 KSG524346:KSM524355 LCC524346:LCI524355 LLY524346:LME524355 LVU524346:LWA524355 MFQ524346:MFW524355 MPM524346:MPS524355 MZI524346:MZO524355 NJE524346:NJK524355 NTA524346:NTG524355 OCW524346:ODC524355 OMS524346:OMY524355 OWO524346:OWU524355 PGK524346:PGQ524355 PQG524346:PQM524355 QAC524346:QAI524355 QJY524346:QKE524355 QTU524346:QUA524355 RDQ524346:RDW524355 RNM524346:RNS524355 RXI524346:RXO524355 SHE524346:SHK524355 SRA524346:SRG524355 TAW524346:TBC524355 TKS524346:TKY524355 TUO524346:TUU524355 UEK524346:UEQ524355 UOG524346:UOM524355 UYC524346:UYI524355 VHY524346:VIE524355 VRU524346:VSA524355 WBQ524346:WBW524355 WLM524346:WLS524355 WVI524346:WVO524355 A589882:G589891 IW589882:JC589891 SS589882:SY589891 ACO589882:ACU589891 AMK589882:AMQ589891 AWG589882:AWM589891 BGC589882:BGI589891 BPY589882:BQE589891 BZU589882:CAA589891 CJQ589882:CJW589891 CTM589882:CTS589891 DDI589882:DDO589891 DNE589882:DNK589891 DXA589882:DXG589891 EGW589882:EHC589891 EQS589882:EQY589891 FAO589882:FAU589891 FKK589882:FKQ589891 FUG589882:FUM589891 GEC589882:GEI589891 GNY589882:GOE589891 GXU589882:GYA589891 HHQ589882:HHW589891 HRM589882:HRS589891 IBI589882:IBO589891 ILE589882:ILK589891 IVA589882:IVG589891 JEW589882:JFC589891 JOS589882:JOY589891 JYO589882:JYU589891 KIK589882:KIQ589891 KSG589882:KSM589891 LCC589882:LCI589891 LLY589882:LME589891 LVU589882:LWA589891 MFQ589882:MFW589891 MPM589882:MPS589891 MZI589882:MZO589891 NJE589882:NJK589891 NTA589882:NTG589891 OCW589882:ODC589891 OMS589882:OMY589891 OWO589882:OWU589891 PGK589882:PGQ589891 PQG589882:PQM589891 QAC589882:QAI589891 QJY589882:QKE589891 QTU589882:QUA589891 RDQ589882:RDW589891 RNM589882:RNS589891 RXI589882:RXO589891 SHE589882:SHK589891 SRA589882:SRG589891 TAW589882:TBC589891 TKS589882:TKY589891 TUO589882:TUU589891 UEK589882:UEQ589891 UOG589882:UOM589891 UYC589882:UYI589891 VHY589882:VIE589891 VRU589882:VSA589891 WBQ589882:WBW589891 WLM589882:WLS589891 WVI589882:WVO589891 A655418:G655427 IW655418:JC655427 SS655418:SY655427 ACO655418:ACU655427 AMK655418:AMQ655427 AWG655418:AWM655427 BGC655418:BGI655427 BPY655418:BQE655427 BZU655418:CAA655427 CJQ655418:CJW655427 CTM655418:CTS655427 DDI655418:DDO655427 DNE655418:DNK655427 DXA655418:DXG655427 EGW655418:EHC655427 EQS655418:EQY655427 FAO655418:FAU655427 FKK655418:FKQ655427 FUG655418:FUM655427 GEC655418:GEI655427 GNY655418:GOE655427 GXU655418:GYA655427 HHQ655418:HHW655427 HRM655418:HRS655427 IBI655418:IBO655427 ILE655418:ILK655427 IVA655418:IVG655427 JEW655418:JFC655427 JOS655418:JOY655427 JYO655418:JYU655427 KIK655418:KIQ655427 KSG655418:KSM655427 LCC655418:LCI655427 LLY655418:LME655427 LVU655418:LWA655427 MFQ655418:MFW655427 MPM655418:MPS655427 MZI655418:MZO655427 NJE655418:NJK655427 NTA655418:NTG655427 OCW655418:ODC655427 OMS655418:OMY655427 OWO655418:OWU655427 PGK655418:PGQ655427 PQG655418:PQM655427 QAC655418:QAI655427 QJY655418:QKE655427 QTU655418:QUA655427 RDQ655418:RDW655427 RNM655418:RNS655427 RXI655418:RXO655427 SHE655418:SHK655427 SRA655418:SRG655427 TAW655418:TBC655427 TKS655418:TKY655427 TUO655418:TUU655427 UEK655418:UEQ655427 UOG655418:UOM655427 UYC655418:UYI655427 VHY655418:VIE655427 VRU655418:VSA655427 WBQ655418:WBW655427 WLM655418:WLS655427 WVI655418:WVO655427 A720954:G720963 IW720954:JC720963 SS720954:SY720963 ACO720954:ACU720963 AMK720954:AMQ720963 AWG720954:AWM720963 BGC720954:BGI720963 BPY720954:BQE720963 BZU720954:CAA720963 CJQ720954:CJW720963 CTM720954:CTS720963 DDI720954:DDO720963 DNE720954:DNK720963 DXA720954:DXG720963 EGW720954:EHC720963 EQS720954:EQY720963 FAO720954:FAU720963 FKK720954:FKQ720963 FUG720954:FUM720963 GEC720954:GEI720963 GNY720954:GOE720963 GXU720954:GYA720963 HHQ720954:HHW720963 HRM720954:HRS720963 IBI720954:IBO720963 ILE720954:ILK720963 IVA720954:IVG720963 JEW720954:JFC720963 JOS720954:JOY720963 JYO720954:JYU720963 KIK720954:KIQ720963 KSG720954:KSM720963 LCC720954:LCI720963 LLY720954:LME720963 LVU720954:LWA720963 MFQ720954:MFW720963 MPM720954:MPS720963 MZI720954:MZO720963 NJE720954:NJK720963 NTA720954:NTG720963 OCW720954:ODC720963 OMS720954:OMY720963 OWO720954:OWU720963 PGK720954:PGQ720963 PQG720954:PQM720963 QAC720954:QAI720963 QJY720954:QKE720963 QTU720954:QUA720963 RDQ720954:RDW720963 RNM720954:RNS720963 RXI720954:RXO720963 SHE720954:SHK720963 SRA720954:SRG720963 TAW720954:TBC720963 TKS720954:TKY720963 TUO720954:TUU720963 UEK720954:UEQ720963 UOG720954:UOM720963 UYC720954:UYI720963 VHY720954:VIE720963 VRU720954:VSA720963 WBQ720954:WBW720963 WLM720954:WLS720963 WVI720954:WVO720963 A786490:G786499 IW786490:JC786499 SS786490:SY786499 ACO786490:ACU786499 AMK786490:AMQ786499 AWG786490:AWM786499 BGC786490:BGI786499 BPY786490:BQE786499 BZU786490:CAA786499 CJQ786490:CJW786499 CTM786490:CTS786499 DDI786490:DDO786499 DNE786490:DNK786499 DXA786490:DXG786499 EGW786490:EHC786499 EQS786490:EQY786499 FAO786490:FAU786499 FKK786490:FKQ786499 FUG786490:FUM786499 GEC786490:GEI786499 GNY786490:GOE786499 GXU786490:GYA786499 HHQ786490:HHW786499 HRM786490:HRS786499 IBI786490:IBO786499 ILE786490:ILK786499 IVA786490:IVG786499 JEW786490:JFC786499 JOS786490:JOY786499 JYO786490:JYU786499 KIK786490:KIQ786499 KSG786490:KSM786499 LCC786490:LCI786499 LLY786490:LME786499 LVU786490:LWA786499 MFQ786490:MFW786499 MPM786490:MPS786499 MZI786490:MZO786499 NJE786490:NJK786499 NTA786490:NTG786499 OCW786490:ODC786499 OMS786490:OMY786499 OWO786490:OWU786499 PGK786490:PGQ786499 PQG786490:PQM786499 QAC786490:QAI786499 QJY786490:QKE786499 QTU786490:QUA786499 RDQ786490:RDW786499 RNM786490:RNS786499 RXI786490:RXO786499 SHE786490:SHK786499 SRA786490:SRG786499 TAW786490:TBC786499 TKS786490:TKY786499 TUO786490:TUU786499 UEK786490:UEQ786499 UOG786490:UOM786499 UYC786490:UYI786499 VHY786490:VIE786499 VRU786490:VSA786499 WBQ786490:WBW786499 WLM786490:WLS786499 WVI786490:WVO786499 A852026:G852035 IW852026:JC852035 SS852026:SY852035 ACO852026:ACU852035 AMK852026:AMQ852035 AWG852026:AWM852035 BGC852026:BGI852035 BPY852026:BQE852035 BZU852026:CAA852035 CJQ852026:CJW852035 CTM852026:CTS852035 DDI852026:DDO852035 DNE852026:DNK852035 DXA852026:DXG852035 EGW852026:EHC852035 EQS852026:EQY852035 FAO852026:FAU852035 FKK852026:FKQ852035 FUG852026:FUM852035 GEC852026:GEI852035 GNY852026:GOE852035 GXU852026:GYA852035 HHQ852026:HHW852035 HRM852026:HRS852035 IBI852026:IBO852035 ILE852026:ILK852035 IVA852026:IVG852035 JEW852026:JFC852035 JOS852026:JOY852035 JYO852026:JYU852035 KIK852026:KIQ852035 KSG852026:KSM852035 LCC852026:LCI852035 LLY852026:LME852035 LVU852026:LWA852035 MFQ852026:MFW852035 MPM852026:MPS852035 MZI852026:MZO852035 NJE852026:NJK852035 NTA852026:NTG852035 OCW852026:ODC852035 OMS852026:OMY852035 OWO852026:OWU852035 PGK852026:PGQ852035 PQG852026:PQM852035 QAC852026:QAI852035 QJY852026:QKE852035 QTU852026:QUA852035 RDQ852026:RDW852035 RNM852026:RNS852035 RXI852026:RXO852035 SHE852026:SHK852035 SRA852026:SRG852035 TAW852026:TBC852035 TKS852026:TKY852035 TUO852026:TUU852035 UEK852026:UEQ852035 UOG852026:UOM852035 UYC852026:UYI852035 VHY852026:VIE852035 VRU852026:VSA852035 WBQ852026:WBW852035 WLM852026:WLS852035 WVI852026:WVO852035 A917562:G917571 IW917562:JC917571 SS917562:SY917571 ACO917562:ACU917571 AMK917562:AMQ917571 AWG917562:AWM917571 BGC917562:BGI917571 BPY917562:BQE917571 BZU917562:CAA917571 CJQ917562:CJW917571 CTM917562:CTS917571 DDI917562:DDO917571 DNE917562:DNK917571 DXA917562:DXG917571 EGW917562:EHC917571 EQS917562:EQY917571 FAO917562:FAU917571 FKK917562:FKQ917571 FUG917562:FUM917571 GEC917562:GEI917571 GNY917562:GOE917571 GXU917562:GYA917571 HHQ917562:HHW917571 HRM917562:HRS917571 IBI917562:IBO917571 ILE917562:ILK917571 IVA917562:IVG917571 JEW917562:JFC917571 JOS917562:JOY917571 JYO917562:JYU917571 KIK917562:KIQ917571 KSG917562:KSM917571 LCC917562:LCI917571 LLY917562:LME917571 LVU917562:LWA917571 MFQ917562:MFW917571 MPM917562:MPS917571 MZI917562:MZO917571 NJE917562:NJK917571 NTA917562:NTG917571 OCW917562:ODC917571 OMS917562:OMY917571 OWO917562:OWU917571 PGK917562:PGQ917571 PQG917562:PQM917571 QAC917562:QAI917571 QJY917562:QKE917571 QTU917562:QUA917571 RDQ917562:RDW917571 RNM917562:RNS917571 RXI917562:RXO917571 SHE917562:SHK917571 SRA917562:SRG917571 TAW917562:TBC917571 TKS917562:TKY917571 TUO917562:TUU917571 UEK917562:UEQ917571 UOG917562:UOM917571 UYC917562:UYI917571 VHY917562:VIE917571 VRU917562:VSA917571 WBQ917562:WBW917571 WLM917562:WLS917571 WVI917562:WVO917571 A983098:G983107 IW983098:JC983107 SS983098:SY983107 ACO983098:ACU983107 AMK983098:AMQ983107 AWG983098:AWM983107 BGC983098:BGI983107 BPY983098:BQE983107 BZU983098:CAA983107 CJQ983098:CJW983107 CTM983098:CTS983107 DDI983098:DDO983107 DNE983098:DNK983107 DXA983098:DXG983107 EGW983098:EHC983107 EQS983098:EQY983107 FAO983098:FAU983107 FKK983098:FKQ983107 FUG983098:FUM983107 GEC983098:GEI983107 GNY983098:GOE983107 GXU983098:GYA983107 HHQ983098:HHW983107 HRM983098:HRS983107 IBI983098:IBO983107 ILE983098:ILK983107 IVA983098:IVG983107 JEW983098:JFC983107 JOS983098:JOY983107 JYO983098:JYU983107 KIK983098:KIQ983107 KSG983098:KSM983107 LCC983098:LCI983107 LLY983098:LME983107 LVU983098:LWA983107 MFQ983098:MFW983107 MPM983098:MPS983107 MZI983098:MZO983107 NJE983098:NJK983107 NTA983098:NTG983107 OCW983098:ODC983107 OMS983098:OMY983107 OWO983098:OWU983107 PGK983098:PGQ983107 PQG983098:PQM983107 QAC983098:QAI983107 QJY983098:QKE983107 QTU983098:QUA983107 RDQ983098:RDW983107 RNM983098:RNS983107 RXI983098:RXO983107 SHE983098:SHK983107 SRA983098:SRG983107 TAW983098:TBC983107 TKS983098:TKY983107 TUO983098:TUU983107 UEK983098:UEQ983107 UOG983098:UOM983107 UYC983098:UYI983107 VHY983098:VIE983107 VRU983098:VSA983107 WBQ983098:WBW983107 WLM983098:WLS983107 WVI983098:WVO983107">
      <formula1>M.OBRA</formula1>
    </dataValidation>
  </dataValidations>
  <pageMargins left="0.7" right="0.7" top="0.75" bottom="0.75" header="0.3" footer="0.3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153</vt:i4>
      </vt:variant>
      <vt:variant>
        <vt:lpstr>Rangos con nombre</vt:lpstr>
      </vt:variant>
      <vt:variant>
        <vt:i4>18</vt:i4>
      </vt:variant>
    </vt:vector>
  </HeadingPairs>
  <TitlesOfParts>
    <vt:vector size="171" baseType="lpstr">
      <vt:lpstr>APU's</vt:lpstr>
      <vt:lpstr>Salarios</vt:lpstr>
      <vt:lpstr>Concr</vt:lpstr>
      <vt:lpstr>Lista</vt:lpstr>
      <vt:lpstr>APUS CONC Y MORT</vt:lpstr>
      <vt:lpstr>Resumen</vt:lpstr>
      <vt:lpstr>Cronograma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1.11</vt:lpstr>
      <vt:lpstr>1.12</vt:lpstr>
      <vt:lpstr>1.13</vt:lpstr>
      <vt:lpstr>2.1</vt:lpstr>
      <vt:lpstr>2.2</vt:lpstr>
      <vt:lpstr>2.3</vt:lpstr>
      <vt:lpstr>2.4</vt:lpstr>
      <vt:lpstr>2.5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5.1.1</vt:lpstr>
      <vt:lpstr>5.1.2</vt:lpstr>
      <vt:lpstr>5.1.3</vt:lpstr>
      <vt:lpstr>5.2.1</vt:lpstr>
      <vt:lpstr>5.2.2</vt:lpstr>
      <vt:lpstr>5.2.3</vt:lpstr>
      <vt:lpstr>5.2.4</vt:lpstr>
      <vt:lpstr>5.2.5</vt:lpstr>
      <vt:lpstr>5.2.6</vt:lpstr>
      <vt:lpstr>5.2.7</vt:lpstr>
      <vt:lpstr>5.3.1</vt:lpstr>
      <vt:lpstr>5.3.2</vt:lpstr>
      <vt:lpstr>5.3.3</vt:lpstr>
      <vt:lpstr>5.3.4</vt:lpstr>
      <vt:lpstr>5.3.5</vt:lpstr>
      <vt:lpstr>5.3.6</vt:lpstr>
      <vt:lpstr>6.1</vt:lpstr>
      <vt:lpstr>6.2</vt:lpstr>
      <vt:lpstr>6.3</vt:lpstr>
      <vt:lpstr>7.1</vt:lpstr>
      <vt:lpstr>7.2</vt:lpstr>
      <vt:lpstr>7.3</vt:lpstr>
      <vt:lpstr>7.4</vt:lpstr>
      <vt:lpstr>7.5</vt:lpstr>
      <vt:lpstr>7.6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8.15</vt:lpstr>
      <vt:lpstr>8.16</vt:lpstr>
      <vt:lpstr>8.17</vt:lpstr>
      <vt:lpstr>CH 1,1</vt:lpstr>
      <vt:lpstr>CH 1,2</vt:lpstr>
      <vt:lpstr>CH 1,3</vt:lpstr>
      <vt:lpstr>CH 1,4</vt:lpstr>
      <vt:lpstr>CH 1,5</vt:lpstr>
      <vt:lpstr>CH 1,6</vt:lpstr>
      <vt:lpstr>CH 2,1</vt:lpstr>
      <vt:lpstr>CH2,2</vt:lpstr>
      <vt:lpstr>CH 2,3</vt:lpstr>
      <vt:lpstr>CH 2,4</vt:lpstr>
      <vt:lpstr>CH 2,5</vt:lpstr>
      <vt:lpstr>CH 2,6 </vt:lpstr>
      <vt:lpstr>CH 2,7</vt:lpstr>
      <vt:lpstr>CH 2,8</vt:lpstr>
      <vt:lpstr>CH 2,9</vt:lpstr>
      <vt:lpstr>CH 3,1</vt:lpstr>
      <vt:lpstr>CH 3,2</vt:lpstr>
      <vt:lpstr>CH3,3</vt:lpstr>
      <vt:lpstr>CH 3,4</vt:lpstr>
      <vt:lpstr>CH 3,5</vt:lpstr>
      <vt:lpstr>CH 3,6</vt:lpstr>
      <vt:lpstr>CH 3,7</vt:lpstr>
      <vt:lpstr>CH 3,8</vt:lpstr>
      <vt:lpstr>CH 3,9</vt:lpstr>
      <vt:lpstr>CH 4,1</vt:lpstr>
      <vt:lpstr>CH 4,2</vt:lpstr>
      <vt:lpstr>CH 4,3</vt:lpstr>
      <vt:lpstr>CH 4,4</vt:lpstr>
      <vt:lpstr>UR 1,1</vt:lpstr>
      <vt:lpstr>UR 1.2</vt:lpstr>
      <vt:lpstr>UR 1.3</vt:lpstr>
      <vt:lpstr>UR 1.4</vt:lpstr>
      <vt:lpstr>UR 1..5</vt:lpstr>
      <vt:lpstr>UR 1.6</vt:lpstr>
      <vt:lpstr>UR 1.7</vt:lpstr>
      <vt:lpstr>UR 1.8</vt:lpstr>
      <vt:lpstr>UR 1.9</vt:lpstr>
      <vt:lpstr>UR 2.1</vt:lpstr>
      <vt:lpstr>UR 2.2</vt:lpstr>
      <vt:lpstr>UR 2.3</vt:lpstr>
      <vt:lpstr>UR 2.4</vt:lpstr>
      <vt:lpstr>UR 2.5</vt:lpstr>
      <vt:lpstr>UR 2.6</vt:lpstr>
      <vt:lpstr>UR 3,1</vt:lpstr>
      <vt:lpstr>UR 3.2</vt:lpstr>
      <vt:lpstr>UR 3.3</vt:lpstr>
      <vt:lpstr>UR 3.4</vt:lpstr>
      <vt:lpstr>UR 3.5</vt:lpstr>
      <vt:lpstr>UR 3.6</vt:lpstr>
      <vt:lpstr>UR 3.8</vt:lpstr>
      <vt:lpstr>UR 3.9</vt:lpstr>
      <vt:lpstr>UR 3.10</vt:lpstr>
      <vt:lpstr>UR3.11</vt:lpstr>
      <vt:lpstr>UR 3.12</vt:lpstr>
      <vt:lpstr>UR 3.13</vt:lpstr>
      <vt:lpstr>UR 3.14</vt:lpstr>
      <vt:lpstr>UR 3.15</vt:lpstr>
      <vt:lpstr>UR 4.1</vt:lpstr>
      <vt:lpstr>UR 4.2</vt:lpstr>
      <vt:lpstr>UR 4.3</vt:lpstr>
      <vt:lpstr>UR 4.4</vt:lpstr>
      <vt:lpstr>UR 4.5</vt:lpstr>
      <vt:lpstr>APUS</vt:lpstr>
      <vt:lpstr>'1.3'!Área_de_impresión</vt:lpstr>
      <vt:lpstr>'3.3'!Área_de_impresión</vt:lpstr>
      <vt:lpstr>'APU''s'!Área_de_impresión</vt:lpstr>
      <vt:lpstr>Concr!Área_de_impresión</vt:lpstr>
      <vt:lpstr>Cronograma!Área_de_impresión</vt:lpstr>
      <vt:lpstr>Lista!Área_de_impresión</vt:lpstr>
      <vt:lpstr>Resumen!Área_de_impresión</vt:lpstr>
      <vt:lpstr>Salarios!Área_de_impresión</vt:lpstr>
      <vt:lpstr>EQUIPOS</vt:lpstr>
      <vt:lpstr>EQUIPOS1</vt:lpstr>
      <vt:lpstr>M.OBRA</vt:lpstr>
      <vt:lpstr>M.OBRA1</vt:lpstr>
      <vt:lpstr>MATERIALES</vt:lpstr>
      <vt:lpstr>MATERIALES1</vt:lpstr>
      <vt:lpstr>Lista!Títulos_a_imprimir</vt:lpstr>
      <vt:lpstr>TRANSPORTE</vt:lpstr>
      <vt:lpstr>TRANSPORTE1</vt:lpstr>
    </vt:vector>
  </TitlesOfParts>
  <Company>Ingeniero civil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Municipio de Rionegro</dc:creator>
  <cp:lastModifiedBy>StellaS</cp:lastModifiedBy>
  <cp:lastPrinted>2014-02-14T16:11:11Z</cp:lastPrinted>
  <dcterms:created xsi:type="dcterms:W3CDTF">2001-06-26T18:16:43Z</dcterms:created>
  <dcterms:modified xsi:type="dcterms:W3CDTF">2014-05-05T21:30:27Z</dcterms:modified>
</cp:coreProperties>
</file>